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nagement Accounts\Sub-Contracting &amp; Payments\Data for website\"/>
    </mc:Choice>
  </mc:AlternateContent>
  <bookViews>
    <workbookView xWindow="480" yWindow="135" windowWidth="18195" windowHeight="11760"/>
  </bookViews>
  <sheets>
    <sheet name="SC Payments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M24" i="1" l="1"/>
  <c r="O24" i="1" s="1"/>
  <c r="AP24" i="1"/>
  <c r="AQ24" i="1" l="1"/>
  <c r="AS25" i="1"/>
  <c r="AM25" i="1" l="1"/>
  <c r="AL25" i="1"/>
  <c r="L25" i="1"/>
  <c r="K25" i="1"/>
  <c r="J25" i="1"/>
  <c r="H25" i="1"/>
  <c r="G25" i="1"/>
  <c r="I25" i="1" l="1"/>
  <c r="AN19" i="1" l="1"/>
  <c r="AN20" i="1"/>
  <c r="AN21" i="1"/>
  <c r="AN22" i="1"/>
  <c r="AN23" i="1"/>
  <c r="AI19" i="1"/>
  <c r="AJ19" i="1"/>
  <c r="AK19" i="1"/>
  <c r="AI20" i="1"/>
  <c r="AJ20" i="1"/>
  <c r="AK20" i="1"/>
  <c r="AI21" i="1"/>
  <c r="AJ21" i="1"/>
  <c r="AK21" i="1"/>
  <c r="AI22" i="1"/>
  <c r="AJ22" i="1"/>
  <c r="AK22" i="1"/>
  <c r="AI23" i="1"/>
  <c r="AJ23" i="1"/>
  <c r="AK23" i="1"/>
  <c r="M19" i="1"/>
  <c r="O19" i="1" s="1"/>
  <c r="M20" i="1"/>
  <c r="O20" i="1" s="1"/>
  <c r="M21" i="1"/>
  <c r="O21" i="1" s="1"/>
  <c r="M22" i="1"/>
  <c r="O22" i="1" s="1"/>
  <c r="M23" i="1"/>
  <c r="O23" i="1" s="1"/>
  <c r="AI8" i="1"/>
  <c r="AJ8" i="1"/>
  <c r="AK8" i="1"/>
  <c r="AN8" i="1"/>
  <c r="AI9" i="1"/>
  <c r="AJ9" i="1"/>
  <c r="AK9" i="1"/>
  <c r="AN9" i="1"/>
  <c r="M8" i="1"/>
  <c r="O8" i="1" s="1"/>
  <c r="M9" i="1"/>
  <c r="M10" i="1"/>
  <c r="M11" i="1"/>
  <c r="M12" i="1"/>
  <c r="AP8" i="1" l="1"/>
  <c r="AP9" i="1"/>
  <c r="AP23" i="1"/>
  <c r="AQ23" i="1" s="1"/>
  <c r="AP22" i="1"/>
  <c r="AQ22" i="1" s="1"/>
  <c r="AP21" i="1"/>
  <c r="AQ21" i="1" s="1"/>
  <c r="AP20" i="1"/>
  <c r="AQ20" i="1" s="1"/>
  <c r="AP19" i="1"/>
  <c r="AQ19" i="1" s="1"/>
  <c r="AQ8" i="1"/>
  <c r="O9" i="1"/>
  <c r="AQ9" i="1" s="1"/>
  <c r="AN17" i="1" l="1"/>
  <c r="AN18" i="1"/>
  <c r="AN16" i="1"/>
  <c r="AK18" i="1"/>
  <c r="AJ18" i="1"/>
  <c r="AI18" i="1"/>
  <c r="AK17" i="1"/>
  <c r="AJ17" i="1"/>
  <c r="AI17" i="1"/>
  <c r="AK16" i="1"/>
  <c r="AJ16" i="1"/>
  <c r="AI16" i="1"/>
  <c r="P25" i="1"/>
  <c r="M18" i="1"/>
  <c r="O18" i="1" s="1"/>
  <c r="M17" i="1"/>
  <c r="O17" i="1" s="1"/>
  <c r="M16" i="1"/>
  <c r="O16" i="1" l="1"/>
  <c r="AP16" i="1"/>
  <c r="AQ16" i="1" s="1"/>
  <c r="AP18" i="1"/>
  <c r="AP17" i="1"/>
  <c r="AQ17" i="1" s="1"/>
  <c r="AQ18" i="1" l="1"/>
  <c r="AG15" i="1" l="1"/>
  <c r="AF15" i="1"/>
  <c r="AE15" i="1"/>
  <c r="AD15" i="1"/>
  <c r="AC15" i="1"/>
  <c r="AN15" i="1"/>
  <c r="AK15" i="1"/>
  <c r="AJ15" i="1"/>
  <c r="AI15" i="1"/>
  <c r="AG14" i="1"/>
  <c r="AF14" i="1"/>
  <c r="AE14" i="1"/>
  <c r="AD14" i="1"/>
  <c r="AC14" i="1"/>
  <c r="AN14" i="1"/>
  <c r="AK14" i="1"/>
  <c r="AJ14" i="1"/>
  <c r="AI14" i="1"/>
  <c r="AG13" i="1"/>
  <c r="AF13" i="1"/>
  <c r="AE13" i="1"/>
  <c r="AD13" i="1"/>
  <c r="AC13" i="1"/>
  <c r="AN13" i="1"/>
  <c r="AK13" i="1"/>
  <c r="AJ13" i="1"/>
  <c r="AI13" i="1"/>
  <c r="AG12" i="1"/>
  <c r="AF12" i="1"/>
  <c r="AE12" i="1"/>
  <c r="AD12" i="1"/>
  <c r="AC12" i="1"/>
  <c r="AN12" i="1"/>
  <c r="AK12" i="1"/>
  <c r="AJ12" i="1"/>
  <c r="AI12" i="1"/>
  <c r="AG11" i="1"/>
  <c r="AF11" i="1"/>
  <c r="AE11" i="1"/>
  <c r="AD11" i="1"/>
  <c r="AC11" i="1"/>
  <c r="AN11" i="1"/>
  <c r="AK11" i="1"/>
  <c r="AJ11" i="1"/>
  <c r="AI11" i="1"/>
  <c r="AG10" i="1"/>
  <c r="AF10" i="1"/>
  <c r="AE10" i="1"/>
  <c r="AD10" i="1"/>
  <c r="AC10" i="1"/>
  <c r="AN10" i="1"/>
  <c r="AK10" i="1"/>
  <c r="AJ10" i="1"/>
  <c r="AI10" i="1"/>
  <c r="AG8" i="1"/>
  <c r="AF8" i="1"/>
  <c r="AE8" i="1"/>
  <c r="AD8" i="1"/>
  <c r="AC8" i="1"/>
  <c r="AG7" i="1"/>
  <c r="AF7" i="1"/>
  <c r="AE7" i="1"/>
  <c r="AD7" i="1"/>
  <c r="AC7" i="1"/>
  <c r="AN7" i="1"/>
  <c r="AK7" i="1"/>
  <c r="AJ7" i="1"/>
  <c r="AI7" i="1"/>
  <c r="AG6" i="1"/>
  <c r="AF6" i="1"/>
  <c r="AE6" i="1"/>
  <c r="AD6" i="1"/>
  <c r="AC6" i="1"/>
  <c r="AN6" i="1"/>
  <c r="AK6" i="1"/>
  <c r="AJ6" i="1"/>
  <c r="AI6" i="1"/>
  <c r="AG5" i="1"/>
  <c r="AF5" i="1"/>
  <c r="AE5" i="1"/>
  <c r="AD5" i="1"/>
  <c r="AC5" i="1"/>
  <c r="AN5" i="1"/>
  <c r="AK5" i="1"/>
  <c r="AJ5" i="1"/>
  <c r="AI5" i="1"/>
  <c r="AG4" i="1"/>
  <c r="AF4" i="1"/>
  <c r="AE4" i="1"/>
  <c r="AD4" i="1"/>
  <c r="AC4" i="1"/>
  <c r="AP12" i="1" l="1"/>
  <c r="AP14" i="1"/>
  <c r="AP15" i="1"/>
  <c r="AP5" i="1"/>
  <c r="AP6" i="1"/>
  <c r="AP7" i="1"/>
  <c r="AP10" i="1"/>
  <c r="AP11" i="1"/>
  <c r="AP13" i="1"/>
  <c r="AJ4" i="1"/>
  <c r="AJ25" i="1" s="1"/>
  <c r="AN4" i="1"/>
  <c r="AN25" i="1" s="1"/>
  <c r="M13" i="1"/>
  <c r="M15" i="1"/>
  <c r="M4" i="1"/>
  <c r="AI4" i="1"/>
  <c r="AI25" i="1" s="1"/>
  <c r="AK4" i="1"/>
  <c r="AK25" i="1" s="1"/>
  <c r="M5" i="1"/>
  <c r="M6" i="1"/>
  <c r="M7" i="1"/>
  <c r="M14" i="1"/>
  <c r="M25" i="1" l="1"/>
  <c r="O10" i="1"/>
  <c r="Q10" i="1" s="1"/>
  <c r="Q8" i="1"/>
  <c r="O7" i="1"/>
  <c r="Q7" i="1" s="1"/>
  <c r="O5" i="1"/>
  <c r="Q5" i="1" s="1"/>
  <c r="AP4" i="1"/>
  <c r="AP25" i="1" s="1"/>
  <c r="O15" i="1"/>
  <c r="Q15" i="1" s="1"/>
  <c r="O13" i="1"/>
  <c r="Q13" i="1" s="1"/>
  <c r="O14" i="1"/>
  <c r="Q14" i="1" s="1"/>
  <c r="O12" i="1"/>
  <c r="Q12" i="1" s="1"/>
  <c r="O6" i="1"/>
  <c r="Q6" i="1" s="1"/>
  <c r="O4" i="1"/>
  <c r="O11" i="1"/>
  <c r="Q11" i="1" s="1"/>
  <c r="O25" i="1" l="1"/>
  <c r="AQ4" i="1"/>
  <c r="AQ11" i="1"/>
  <c r="AQ6" i="1"/>
  <c r="AQ12" i="1"/>
  <c r="AQ14" i="1"/>
  <c r="AQ13" i="1"/>
  <c r="AQ15" i="1"/>
  <c r="AQ5" i="1"/>
  <c r="AQ7" i="1"/>
  <c r="AQ10" i="1"/>
  <c r="AQ25" i="1" l="1"/>
  <c r="Q4" i="1"/>
</calcChain>
</file>

<file path=xl/sharedStrings.xml><?xml version="1.0" encoding="utf-8"?>
<sst xmlns="http://schemas.openxmlformats.org/spreadsheetml/2006/main" count="78" uniqueCount="68">
  <si>
    <t>Cost Centre</t>
  </si>
  <si>
    <t>16-18 App</t>
  </si>
  <si>
    <t>Adult App</t>
  </si>
  <si>
    <t>ASB</t>
  </si>
  <si>
    <t>24+ Loans</t>
  </si>
  <si>
    <t>Total</t>
  </si>
  <si>
    <t>Contract %</t>
  </si>
  <si>
    <t>Amount earned</t>
  </si>
  <si>
    <t>10% Holdback</t>
  </si>
  <si>
    <t>Amounts to be deducted - Exam</t>
  </si>
  <si>
    <t>Amounts to be deducted - Other</t>
  </si>
  <si>
    <t>Notes</t>
  </si>
  <si>
    <t>Retained by college</t>
  </si>
  <si>
    <t>ASPTRX</t>
  </si>
  <si>
    <t>CHAMEX</t>
  </si>
  <si>
    <t>Chameleon</t>
  </si>
  <si>
    <t>CONSKI</t>
  </si>
  <si>
    <t>Construction Skills</t>
  </si>
  <si>
    <t>EMDCP</t>
  </si>
  <si>
    <t>White Rose</t>
  </si>
  <si>
    <t>BTOLX</t>
  </si>
  <si>
    <t>BTOL</t>
  </si>
  <si>
    <t>CHILD</t>
  </si>
  <si>
    <t>Children First</t>
  </si>
  <si>
    <t>FAIRME</t>
  </si>
  <si>
    <t>Fairfax Meadows</t>
  </si>
  <si>
    <t>JARAH</t>
  </si>
  <si>
    <t>Jarah Hair &amp; Beauty</t>
  </si>
  <si>
    <t>MARHAR</t>
  </si>
  <si>
    <t>Martin Harris</t>
  </si>
  <si>
    <t>SALMON</t>
  </si>
  <si>
    <t>Sally Montague</t>
  </si>
  <si>
    <t>£1505 for subcontract to go to Catherines Area.  Split in to 7 lots of £215. 7 deducted</t>
  </si>
  <si>
    <t>16-18 LR</t>
  </si>
  <si>
    <t>UKPRN Number</t>
  </si>
  <si>
    <t>Contract Start Date</t>
  </si>
  <si>
    <t>Contract End Date</t>
  </si>
  <si>
    <t>Provision Earned</t>
  </si>
  <si>
    <t>ProvisionPaid</t>
  </si>
  <si>
    <t>Paid to College from Subcontractor for Support and Services</t>
  </si>
  <si>
    <t>ACORN</t>
  </si>
  <si>
    <t>Acorn Training &amp; TBG</t>
  </si>
  <si>
    <t>AGEUK</t>
  </si>
  <si>
    <t>Age UK</t>
  </si>
  <si>
    <t>BUXTON</t>
  </si>
  <si>
    <t>Buxton College</t>
  </si>
  <si>
    <t>QAASS</t>
  </si>
  <si>
    <t>QA Associates</t>
  </si>
  <si>
    <t>3AAAX</t>
  </si>
  <si>
    <t>10031241</t>
  </si>
  <si>
    <t>ESF - SSU</t>
  </si>
  <si>
    <t>10038318</t>
  </si>
  <si>
    <t>10032726</t>
  </si>
  <si>
    <t>LIFOPX</t>
  </si>
  <si>
    <t>Lifelong Opportunities</t>
  </si>
  <si>
    <t>10036006</t>
  </si>
  <si>
    <t>Leicester College</t>
  </si>
  <si>
    <t>Boston College</t>
  </si>
  <si>
    <t>Grantham College</t>
  </si>
  <si>
    <t>North Nottinghamshire College</t>
  </si>
  <si>
    <t>ESF - FFU</t>
  </si>
  <si>
    <t>3AAA Limited</t>
  </si>
  <si>
    <t>Total Funding</t>
  </si>
  <si>
    <t>Paid to Subcontractor</t>
  </si>
  <si>
    <t>Subontractor</t>
  </si>
  <si>
    <t xml:space="preserve">Subcontractor Payments - August 2015 - to July 2016 (Final) </t>
  </si>
  <si>
    <t>QTS Limited</t>
  </si>
  <si>
    <t>Adult Skills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</si>
</sst>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0" fillId="0" borderId="0" xfId="0" applyBorder="1"/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164" fontId="2" fillId="0" borderId="5" xfId="0" applyNumberFormat="1" applyFont="1" applyBorder="1"/>
    <xf numFmtId="164" fontId="2" fillId="0" borderId="9" xfId="0" applyNumberFormat="1" applyFont="1" applyBorder="1"/>
    <xf numFmtId="0" fontId="0" fillId="0" borderId="0" xfId="0" applyBorder="1" applyAlignment="1">
      <alignment horizontal="center" vertical="center" wrapText="1"/>
    </xf>
    <xf numFmtId="164" fontId="0" fillId="0" borderId="11" xfId="0" applyNumberFormat="1" applyFill="1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17" xfId="0" applyNumberFormat="1" applyFill="1" applyBorder="1"/>
    <xf numFmtId="164" fontId="0" fillId="0" borderId="12" xfId="0" applyNumberFormat="1" applyFill="1" applyBorder="1"/>
    <xf numFmtId="164" fontId="0" fillId="0" borderId="21" xfId="0" applyNumberFormat="1" applyFill="1" applyBorder="1"/>
    <xf numFmtId="164" fontId="0" fillId="0" borderId="22" xfId="0" applyNumberFormat="1" applyFill="1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12" xfId="0" applyFill="1" applyBorder="1"/>
    <xf numFmtId="0" fontId="0" fillId="0" borderId="2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164" fontId="2" fillId="0" borderId="6" xfId="0" applyNumberFormat="1" applyFont="1" applyBorder="1"/>
    <xf numFmtId="164" fontId="2" fillId="0" borderId="16" xfId="0" applyNumberFormat="1" applyFont="1" applyBorder="1"/>
    <xf numFmtId="0" fontId="0" fillId="0" borderId="31" xfId="0" applyBorder="1" applyAlignment="1">
      <alignment horizontal="center" vertical="center" wrapText="1"/>
    </xf>
    <xf numFmtId="164" fontId="0" fillId="0" borderId="32" xfId="0" applyNumberFormat="1" applyFill="1" applyBorder="1"/>
    <xf numFmtId="164" fontId="0" fillId="0" borderId="28" xfId="0" applyNumberFormat="1" applyFill="1" applyBorder="1"/>
    <xf numFmtId="0" fontId="0" fillId="0" borderId="8" xfId="0" applyBorder="1" applyAlignment="1">
      <alignment horizontal="center" vertical="center" wrapText="1"/>
    </xf>
    <xf numFmtId="164" fontId="0" fillId="0" borderId="13" xfId="0" applyNumberFormat="1" applyFill="1" applyBorder="1"/>
    <xf numFmtId="164" fontId="0" fillId="0" borderId="20" xfId="0" applyNumberFormat="1" applyFill="1" applyBorder="1"/>
    <xf numFmtId="0" fontId="0" fillId="0" borderId="0" xfId="0" applyFill="1"/>
    <xf numFmtId="15" fontId="0" fillId="0" borderId="12" xfId="0" applyNumberFormat="1" applyFill="1" applyBorder="1"/>
    <xf numFmtId="15" fontId="0" fillId="0" borderId="13" xfId="0" applyNumberFormat="1" applyFill="1" applyBorder="1"/>
    <xf numFmtId="0" fontId="0" fillId="0" borderId="0" xfId="0" applyFill="1" applyBorder="1"/>
    <xf numFmtId="164" fontId="0" fillId="0" borderId="25" xfId="0" applyNumberFormat="1" applyFill="1" applyBorder="1"/>
    <xf numFmtId="164" fontId="0" fillId="0" borderId="2" xfId="0" applyNumberFormat="1" applyFill="1" applyBorder="1"/>
    <xf numFmtId="9" fontId="0" fillId="0" borderId="22" xfId="1" applyFont="1" applyFill="1" applyBorder="1"/>
    <xf numFmtId="164" fontId="0" fillId="0" borderId="0" xfId="0" applyNumberFormat="1" applyFill="1"/>
    <xf numFmtId="164" fontId="0" fillId="0" borderId="1" xfId="0" applyNumberFormat="1" applyFill="1" applyBorder="1" applyAlignment="1">
      <alignment horizontal="center" vertical="center" wrapText="1"/>
    </xf>
    <xf numFmtId="164" fontId="0" fillId="0" borderId="10" xfId="0" applyNumberFormat="1" applyFill="1" applyBorder="1"/>
    <xf numFmtId="15" fontId="0" fillId="0" borderId="0" xfId="0" applyNumberFormat="1" applyFill="1" applyBorder="1"/>
    <xf numFmtId="0" fontId="0" fillId="0" borderId="19" xfId="0" applyFill="1" applyBorder="1"/>
    <xf numFmtId="15" fontId="0" fillId="0" borderId="29" xfId="0" applyNumberFormat="1" applyFill="1" applyBorder="1"/>
    <xf numFmtId="15" fontId="0" fillId="0" borderId="20" xfId="0" applyNumberFormat="1" applyFill="1" applyBorder="1"/>
    <xf numFmtId="164" fontId="0" fillId="0" borderId="26" xfId="0" applyNumberFormat="1" applyFill="1" applyBorder="1"/>
    <xf numFmtId="164" fontId="0" fillId="0" borderId="27" xfId="0" applyNumberFormat="1" applyFill="1" applyBorder="1"/>
    <xf numFmtId="9" fontId="0" fillId="0" borderId="9" xfId="1" applyFont="1" applyFill="1" applyBorder="1"/>
    <xf numFmtId="164" fontId="0" fillId="0" borderId="34" xfId="0" applyNumberFormat="1" applyFill="1" applyBorder="1"/>
    <xf numFmtId="164" fontId="0" fillId="0" borderId="9" xfId="0" applyNumberFormat="1" applyFill="1" applyBorder="1"/>
    <xf numFmtId="0" fontId="0" fillId="0" borderId="3" xfId="0" applyFill="1" applyBorder="1"/>
    <xf numFmtId="164" fontId="0" fillId="0" borderId="0" xfId="0" applyNumberFormat="1" applyFill="1" applyBorder="1"/>
    <xf numFmtId="164" fontId="0" fillId="0" borderId="24" xfId="0" applyNumberFormat="1" applyFill="1" applyBorder="1"/>
    <xf numFmtId="164" fontId="0" fillId="0" borderId="35" xfId="0" applyNumberFormat="1" applyFill="1" applyBorder="1"/>
    <xf numFmtId="9" fontId="0" fillId="0" borderId="21" xfId="1" applyFont="1" applyFill="1" applyBorder="1"/>
    <xf numFmtId="164" fontId="0" fillId="0" borderId="18" xfId="0" applyNumberFormat="1" applyFill="1" applyBorder="1"/>
    <xf numFmtId="164" fontId="0" fillId="0" borderId="4" xfId="0" applyNumberFormat="1" applyFill="1" applyBorder="1"/>
    <xf numFmtId="164" fontId="4" fillId="0" borderId="0" xfId="0" applyNumberFormat="1" applyFont="1" applyFill="1"/>
    <xf numFmtId="164" fontId="4" fillId="0" borderId="2" xfId="0" applyNumberFormat="1" applyFont="1" applyFill="1" applyBorder="1"/>
    <xf numFmtId="164" fontId="0" fillId="0" borderId="1" xfId="0" applyNumberFormat="1" applyFill="1" applyBorder="1"/>
    <xf numFmtId="164" fontId="0" fillId="0" borderId="33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nagement%20Accounts/Sub-Contracting%20&amp;%20Payments/Sub-Contracting%20-%202013-14/Final%20-%20Details%20-%20Walsal%20M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contracts"/>
      <sheetName val="Subcontracts (Estimated)"/>
      <sheetName val="SKHEL - Subcontracts"/>
      <sheetName val="SKHEL - Subcontracts (Estimate)"/>
      <sheetName val="Sheet3"/>
      <sheetName val="SC Payments"/>
    </sheetNames>
    <sheetDataSet>
      <sheetData sheetId="0">
        <row r="6">
          <cell r="S6" t="str">
            <v>ACTIVE</v>
          </cell>
          <cell r="AJ6">
            <v>0</v>
          </cell>
          <cell r="AK6">
            <v>0</v>
          </cell>
          <cell r="AL6">
            <v>0</v>
          </cell>
          <cell r="AM6">
            <v>14170</v>
          </cell>
          <cell r="AN6">
            <v>14170</v>
          </cell>
        </row>
        <row r="14">
          <cell r="S14" t="str">
            <v>ASPTRX</v>
          </cell>
          <cell r="AJ14">
            <v>853.00000000000011</v>
          </cell>
          <cell r="AK14">
            <v>0</v>
          </cell>
          <cell r="AL14">
            <v>0</v>
          </cell>
          <cell r="AM14">
            <v>200000</v>
          </cell>
          <cell r="AN14">
            <v>0</v>
          </cell>
        </row>
        <row r="22">
          <cell r="S22" t="str">
            <v>CHAMEX</v>
          </cell>
          <cell r="AJ22">
            <v>250000</v>
          </cell>
          <cell r="AK22">
            <v>25000</v>
          </cell>
          <cell r="AL22">
            <v>0</v>
          </cell>
          <cell r="AM22">
            <v>175000</v>
          </cell>
          <cell r="AN22">
            <v>0</v>
          </cell>
        </row>
        <row r="30">
          <cell r="S30" t="str">
            <v>CONSKI</v>
          </cell>
          <cell r="AJ30">
            <v>3184</v>
          </cell>
          <cell r="AK30">
            <v>0</v>
          </cell>
          <cell r="AL30">
            <v>0</v>
          </cell>
          <cell r="AM30">
            <v>1300000</v>
          </cell>
          <cell r="AN30">
            <v>0</v>
          </cell>
        </row>
        <row r="38">
          <cell r="S38" t="str">
            <v>EMDCP</v>
          </cell>
          <cell r="AJ38">
            <v>70000</v>
          </cell>
          <cell r="AK38">
            <v>150000</v>
          </cell>
          <cell r="AL38">
            <v>0</v>
          </cell>
          <cell r="AM38">
            <v>850000</v>
          </cell>
          <cell r="AN38">
            <v>30000</v>
          </cell>
        </row>
        <row r="46">
          <cell r="S46" t="str">
            <v>MCKHX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</row>
        <row r="54">
          <cell r="S54" t="str">
            <v>NCCSKX</v>
          </cell>
          <cell r="AJ54">
            <v>0</v>
          </cell>
          <cell r="AK54">
            <v>0</v>
          </cell>
          <cell r="AL54">
            <v>0</v>
          </cell>
          <cell r="AM54">
            <v>500000</v>
          </cell>
          <cell r="AN54">
            <v>0</v>
          </cell>
        </row>
        <row r="62">
          <cell r="S62" t="str">
            <v>PLEICS</v>
          </cell>
          <cell r="AJ62">
            <v>44000</v>
          </cell>
          <cell r="AK62">
            <v>0</v>
          </cell>
          <cell r="AL62">
            <v>0</v>
          </cell>
          <cell r="AM62">
            <v>45000</v>
          </cell>
          <cell r="AN62">
            <v>0</v>
          </cell>
        </row>
        <row r="70">
          <cell r="S70" t="str">
            <v>PLINC</v>
          </cell>
          <cell r="AJ70">
            <v>5000</v>
          </cell>
          <cell r="AK70">
            <v>0</v>
          </cell>
          <cell r="AL70">
            <v>0</v>
          </cell>
          <cell r="AM70">
            <v>10000</v>
          </cell>
          <cell r="AN70">
            <v>0</v>
          </cell>
        </row>
        <row r="78">
          <cell r="S78" t="str">
            <v>TRAINX</v>
          </cell>
          <cell r="AJ78">
            <v>0</v>
          </cell>
          <cell r="AK78">
            <v>0</v>
          </cell>
          <cell r="AL78">
            <v>0</v>
          </cell>
          <cell r="AM78">
            <v>1000000</v>
          </cell>
          <cell r="AN78">
            <v>0</v>
          </cell>
        </row>
        <row r="86">
          <cell r="S86" t="str">
            <v>TRTRAX</v>
          </cell>
          <cell r="AJ86">
            <v>0</v>
          </cell>
          <cell r="AK86">
            <v>0</v>
          </cell>
          <cell r="AL86">
            <v>0</v>
          </cell>
          <cell r="AM86">
            <v>100000</v>
          </cell>
          <cell r="AN86">
            <v>0</v>
          </cell>
        </row>
        <row r="94">
          <cell r="S94" t="str">
            <v>TOPTE</v>
          </cell>
          <cell r="AJ94">
            <v>60000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</row>
        <row r="102">
          <cell r="S102" t="str">
            <v>WALSAL</v>
          </cell>
          <cell r="AJ102">
            <v>0</v>
          </cell>
          <cell r="AK102">
            <v>170000</v>
          </cell>
          <cell r="AL102">
            <v>0</v>
          </cell>
          <cell r="AM102">
            <v>0</v>
          </cell>
          <cell r="AN102">
            <v>0</v>
          </cell>
        </row>
        <row r="110">
          <cell r="S110" t="str">
            <v>UNIDRX</v>
          </cell>
          <cell r="AJ110">
            <v>0</v>
          </cell>
          <cell r="AK110">
            <v>0</v>
          </cell>
          <cell r="AL110">
            <v>86540</v>
          </cell>
          <cell r="AM110">
            <v>0</v>
          </cell>
          <cell r="AN110">
            <v>0</v>
          </cell>
        </row>
        <row r="119">
          <cell r="S119" t="str">
            <v>DERSSX</v>
          </cell>
          <cell r="AJ119">
            <v>135000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</row>
      </sheetData>
      <sheetData sheetId="1"/>
      <sheetData sheetId="2">
        <row r="5">
          <cell r="S5" t="str">
            <v>ALFTOW</v>
          </cell>
          <cell r="AJ5">
            <v>0</v>
          </cell>
          <cell r="AK5">
            <v>3500</v>
          </cell>
          <cell r="AL5">
            <v>0</v>
          </cell>
          <cell r="AM5">
            <v>0</v>
          </cell>
          <cell r="AN5">
            <v>0</v>
          </cell>
        </row>
        <row r="13">
          <cell r="S13" t="str">
            <v>BEMROS</v>
          </cell>
          <cell r="AJ13">
            <v>0</v>
          </cell>
          <cell r="AK13">
            <v>14000</v>
          </cell>
          <cell r="AL13">
            <v>4500</v>
          </cell>
          <cell r="AM13">
            <v>0</v>
          </cell>
          <cell r="AN13">
            <v>0</v>
          </cell>
        </row>
        <row r="21">
          <cell r="S21" t="str">
            <v>BTOLX</v>
          </cell>
          <cell r="AJ21">
            <v>0</v>
          </cell>
          <cell r="AK21">
            <v>40000</v>
          </cell>
          <cell r="AL21">
            <v>9000</v>
          </cell>
          <cell r="AM21">
            <v>0</v>
          </cell>
          <cell r="AN21">
            <v>0</v>
          </cell>
        </row>
        <row r="29">
          <cell r="S29" t="str">
            <v>CHILD</v>
          </cell>
          <cell r="AJ29">
            <v>0</v>
          </cell>
          <cell r="AK29">
            <v>129000</v>
          </cell>
          <cell r="AL29">
            <v>70500</v>
          </cell>
          <cell r="AM29">
            <v>0</v>
          </cell>
          <cell r="AN29">
            <v>0</v>
          </cell>
        </row>
        <row r="37">
          <cell r="S37" t="str">
            <v>FAIRME</v>
          </cell>
          <cell r="AJ37">
            <v>0</v>
          </cell>
          <cell r="AK37">
            <v>6000</v>
          </cell>
          <cell r="AL37">
            <v>4000</v>
          </cell>
          <cell r="AM37">
            <v>0</v>
          </cell>
          <cell r="AN37">
            <v>0</v>
          </cell>
        </row>
        <row r="45">
          <cell r="S45" t="str">
            <v>JARAH</v>
          </cell>
          <cell r="AJ45">
            <v>0</v>
          </cell>
          <cell r="AK45">
            <v>6000</v>
          </cell>
          <cell r="AL45">
            <v>0</v>
          </cell>
          <cell r="AM45">
            <v>0</v>
          </cell>
          <cell r="AN45">
            <v>0</v>
          </cell>
        </row>
        <row r="53">
          <cell r="S53" t="str">
            <v>JOHNBO</v>
          </cell>
          <cell r="AJ53">
            <v>0</v>
          </cell>
          <cell r="AK53">
            <v>2300</v>
          </cell>
          <cell r="AL53">
            <v>0</v>
          </cell>
          <cell r="AM53">
            <v>0</v>
          </cell>
          <cell r="AN53">
            <v>0</v>
          </cell>
        </row>
        <row r="61">
          <cell r="S61" t="str">
            <v>KLEIN</v>
          </cell>
          <cell r="AJ61">
            <v>0</v>
          </cell>
          <cell r="AK61">
            <v>6000</v>
          </cell>
          <cell r="AL61">
            <v>0</v>
          </cell>
          <cell r="AM61">
            <v>0</v>
          </cell>
          <cell r="AN61">
            <v>0</v>
          </cell>
        </row>
        <row r="69">
          <cell r="S69" t="str">
            <v>MARHAR</v>
          </cell>
          <cell r="AJ69">
            <v>0</v>
          </cell>
          <cell r="AK69">
            <v>5000</v>
          </cell>
          <cell r="AL69">
            <v>0</v>
          </cell>
          <cell r="AM69">
            <v>0</v>
          </cell>
          <cell r="AN69">
            <v>0</v>
          </cell>
        </row>
        <row r="77">
          <cell r="S77" t="str">
            <v>SALMON</v>
          </cell>
          <cell r="AJ77">
            <v>0</v>
          </cell>
          <cell r="AK77">
            <v>10000</v>
          </cell>
          <cell r="AL77">
            <v>9000</v>
          </cell>
          <cell r="AM77">
            <v>0</v>
          </cell>
          <cell r="AN77">
            <v>0</v>
          </cell>
        </row>
        <row r="85">
          <cell r="S85" t="str">
            <v>skhel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</row>
        <row r="93">
          <cell r="S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01">
          <cell r="S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</row>
        <row r="109">
          <cell r="S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</row>
        <row r="117">
          <cell r="S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5"/>
  <sheetViews>
    <sheetView tabSelected="1" topLeftCell="B1" workbookViewId="0">
      <pane xSplit="5" ySplit="3" topLeftCell="AH4" activePane="bottomRight" state="frozenSplit"/>
      <selection activeCell="K27" sqref="K27"/>
      <selection pane="topRight" activeCell="K12" sqref="K12"/>
      <selection pane="bottomLeft" activeCell="B27" sqref="B27"/>
      <selection pane="bottomRight" activeCell="E11" sqref="E11"/>
    </sheetView>
  </sheetViews>
  <sheetFormatPr defaultRowHeight="15" x14ac:dyDescent="0.25"/>
  <cols>
    <col min="1" max="1" width="13.28515625" hidden="1" customWidth="1"/>
    <col min="2" max="2" width="31" customWidth="1"/>
    <col min="3" max="3" width="9" bestFit="1" customWidth="1"/>
    <col min="4" max="5" width="10.7109375" bestFit="1" customWidth="1"/>
    <col min="6" max="6" width="3.5703125" style="5" customWidth="1"/>
    <col min="7" max="8" width="12" bestFit="1" customWidth="1"/>
    <col min="9" max="9" width="10.140625" bestFit="1" customWidth="1"/>
    <col min="10" max="11" width="10.140625" customWidth="1"/>
    <col min="12" max="12" width="9.42578125" bestFit="1" customWidth="1"/>
    <col min="13" max="13" width="10.140625" bestFit="1" customWidth="1"/>
    <col min="14" max="14" width="10.42578125" bestFit="1" customWidth="1"/>
    <col min="15" max="15" width="10.140625" bestFit="1" customWidth="1"/>
    <col min="16" max="16" width="12.7109375" hidden="1" customWidth="1"/>
    <col min="17" max="17" width="0" hidden="1" customWidth="1"/>
    <col min="18" max="18" width="11.140625" hidden="1" customWidth="1"/>
    <col min="19" max="19" width="10.5703125" hidden="1" customWidth="1"/>
    <col min="20" max="20" width="76.28515625" hidden="1" customWidth="1"/>
    <col min="21" max="28" width="0" hidden="1" customWidth="1"/>
    <col min="29" max="29" width="10.140625" hidden="1" customWidth="1"/>
    <col min="30" max="30" width="11.140625" hidden="1" customWidth="1"/>
    <col min="31" max="31" width="10.140625" hidden="1" customWidth="1"/>
    <col min="32" max="32" width="11.140625" hidden="1" customWidth="1"/>
    <col min="33" max="33" width="10.140625" hidden="1" customWidth="1"/>
    <col min="34" max="34" width="5.5703125" customWidth="1"/>
    <col min="37" max="37" width="12.7109375" bestFit="1" customWidth="1"/>
    <col min="38" max="39" width="8.85546875" bestFit="1" customWidth="1"/>
    <col min="40" max="40" width="10.140625" bestFit="1" customWidth="1"/>
    <col min="41" max="41" width="3.7109375" customWidth="1"/>
    <col min="42" max="42" width="14" customWidth="1"/>
    <col min="43" max="43" width="10.7109375" customWidth="1"/>
    <col min="44" max="44" width="5.140625" customWidth="1"/>
    <col min="45" max="45" width="18.42578125" bestFit="1" customWidth="1"/>
  </cols>
  <sheetData>
    <row r="1" spans="1:45" ht="16.5" thickBot="1" x14ac:dyDescent="0.3">
      <c r="B1" s="1" t="s">
        <v>65</v>
      </c>
      <c r="C1" s="1"/>
      <c r="D1" s="1"/>
      <c r="E1" s="1"/>
    </row>
    <row r="2" spans="1:45" ht="15.75" thickBot="1" x14ac:dyDescent="0.3">
      <c r="G2" s="23" t="s">
        <v>37</v>
      </c>
      <c r="H2" s="24"/>
      <c r="I2" s="24"/>
      <c r="J2" s="24"/>
      <c r="K2" s="24"/>
      <c r="L2" s="25"/>
      <c r="AI2" s="6" t="s">
        <v>38</v>
      </c>
      <c r="AJ2" s="7"/>
      <c r="AK2" s="7"/>
      <c r="AL2" s="7"/>
      <c r="AM2" s="7"/>
      <c r="AN2" s="8"/>
      <c r="AP2" s="6" t="s">
        <v>62</v>
      </c>
      <c r="AQ2" s="8"/>
    </row>
    <row r="3" spans="1:45" s="3" customFormat="1" ht="60.75" thickBot="1" x14ac:dyDescent="0.3">
      <c r="A3" s="21" t="s">
        <v>0</v>
      </c>
      <c r="B3" s="29" t="s">
        <v>64</v>
      </c>
      <c r="C3" s="16" t="s">
        <v>34</v>
      </c>
      <c r="D3" s="30" t="s">
        <v>35</v>
      </c>
      <c r="E3" s="15" t="s">
        <v>36</v>
      </c>
      <c r="F3" s="11"/>
      <c r="G3" s="13" t="s">
        <v>1</v>
      </c>
      <c r="H3" s="14" t="s">
        <v>2</v>
      </c>
      <c r="I3" s="14" t="s">
        <v>67</v>
      </c>
      <c r="J3" s="14" t="s">
        <v>50</v>
      </c>
      <c r="K3" s="14" t="s">
        <v>60</v>
      </c>
      <c r="L3" s="14" t="s">
        <v>4</v>
      </c>
      <c r="M3" s="33" t="s">
        <v>5</v>
      </c>
      <c r="N3" s="16" t="s">
        <v>6</v>
      </c>
      <c r="O3" s="36" t="s">
        <v>7</v>
      </c>
      <c r="P3" s="22" t="s">
        <v>8</v>
      </c>
      <c r="R3" s="2" t="s">
        <v>9</v>
      </c>
      <c r="S3" s="2" t="s">
        <v>10</v>
      </c>
      <c r="T3" s="2" t="s">
        <v>11</v>
      </c>
      <c r="AI3" s="29" t="s">
        <v>1</v>
      </c>
      <c r="AJ3" s="14" t="s">
        <v>2</v>
      </c>
      <c r="AK3" s="33" t="s">
        <v>67</v>
      </c>
      <c r="AL3" s="30" t="s">
        <v>50</v>
      </c>
      <c r="AM3" s="14" t="s">
        <v>60</v>
      </c>
      <c r="AN3" s="15" t="s">
        <v>4</v>
      </c>
      <c r="AO3" s="11"/>
      <c r="AP3" s="29" t="s">
        <v>63</v>
      </c>
      <c r="AQ3" s="16" t="s">
        <v>12</v>
      </c>
      <c r="AS3" s="16" t="s">
        <v>39</v>
      </c>
    </row>
    <row r="4" spans="1:45" s="39" customFormat="1" x14ac:dyDescent="0.25">
      <c r="A4" s="58" t="s">
        <v>48</v>
      </c>
      <c r="B4" s="26" t="s">
        <v>61</v>
      </c>
      <c r="C4" s="27" t="s">
        <v>49</v>
      </c>
      <c r="D4" s="49">
        <v>42217</v>
      </c>
      <c r="E4" s="41">
        <v>42582</v>
      </c>
      <c r="F4" s="59"/>
      <c r="G4" s="60">
        <v>244162</v>
      </c>
      <c r="H4" s="61">
        <v>201247</v>
      </c>
      <c r="I4" s="61">
        <v>0</v>
      </c>
      <c r="J4" s="61">
        <v>0</v>
      </c>
      <c r="K4" s="61">
        <v>0</v>
      </c>
      <c r="L4" s="61">
        <v>0</v>
      </c>
      <c r="M4" s="34">
        <f>SUM(F4:L4)</f>
        <v>445409</v>
      </c>
      <c r="N4" s="62">
        <v>0.85</v>
      </c>
      <c r="O4" s="63">
        <f>M4*N4</f>
        <v>378597.64999999997</v>
      </c>
      <c r="P4" s="64"/>
      <c r="Q4" s="65" t="e">
        <f>IF(#REF!&lt;-0.5,"Overpaid","")</f>
        <v>#REF!</v>
      </c>
      <c r="R4" s="66"/>
      <c r="S4" s="66"/>
      <c r="T4" s="44"/>
      <c r="U4" s="46"/>
      <c r="V4" s="46"/>
      <c r="W4" s="46"/>
      <c r="X4" s="46"/>
      <c r="Y4" s="46"/>
      <c r="Z4" s="46"/>
      <c r="AA4" s="46"/>
      <c r="AB4" s="46"/>
      <c r="AC4" s="67" t="e">
        <f>SUMIF([1]Subcontracts!S:S,'SC Payments'!A4,[1]Subcontracts!AJ:AJ)</f>
        <v>#VALUE!</v>
      </c>
      <c r="AD4" s="67" t="e">
        <f>SUMIF([1]Subcontracts!S:S,'SC Payments'!A4,[1]Subcontracts!AK:AK)</f>
        <v>#VALUE!</v>
      </c>
      <c r="AE4" s="67" t="e">
        <f>SUMIF([1]Subcontracts!S:S,'SC Payments'!A4,[1]Subcontracts!AL:AL)</f>
        <v>#VALUE!</v>
      </c>
      <c r="AF4" s="67" t="e">
        <f>SUMIF([1]Subcontracts!S:S,'SC Payments'!A4,[1]Subcontracts!AM:AM)</f>
        <v>#VALUE!</v>
      </c>
      <c r="AG4" s="67" t="e">
        <f>SUMIF([1]Subcontracts!S:S,'SC Payments'!A4,[1]Subcontracts!AN:AN)</f>
        <v>#VALUE!</v>
      </c>
      <c r="AH4" s="46"/>
      <c r="AI4" s="18">
        <f>G4*N4</f>
        <v>207537.69999999998</v>
      </c>
      <c r="AJ4" s="34">
        <f>H4*N4</f>
        <v>171059.94999999998</v>
      </c>
      <c r="AK4" s="34">
        <f>I4*N4</f>
        <v>0</v>
      </c>
      <c r="AL4" s="68">
        <v>0</v>
      </c>
      <c r="AM4" s="68">
        <v>0</v>
      </c>
      <c r="AN4" s="37">
        <f>L4*N4</f>
        <v>0</v>
      </c>
      <c r="AO4" s="46"/>
      <c r="AP4" s="17">
        <f>SUM(AH4:AN4)</f>
        <v>378597.64999999997</v>
      </c>
      <c r="AQ4" s="19">
        <f>M4-O4</f>
        <v>66811.350000000035</v>
      </c>
      <c r="AR4" s="46"/>
      <c r="AS4" s="19">
        <v>0</v>
      </c>
    </row>
    <row r="5" spans="1:45" s="39" customFormat="1" x14ac:dyDescent="0.25">
      <c r="A5" s="58" t="s">
        <v>13</v>
      </c>
      <c r="B5" s="26" t="s">
        <v>66</v>
      </c>
      <c r="C5" s="27">
        <v>10000421</v>
      </c>
      <c r="D5" s="49">
        <v>42217</v>
      </c>
      <c r="E5" s="41">
        <v>42582</v>
      </c>
      <c r="F5" s="59"/>
      <c r="G5" s="43">
        <v>0</v>
      </c>
      <c r="H5" s="44">
        <v>0</v>
      </c>
      <c r="I5" s="44">
        <v>286882</v>
      </c>
      <c r="J5" s="44">
        <v>0</v>
      </c>
      <c r="K5" s="44">
        <v>0</v>
      </c>
      <c r="L5" s="44">
        <v>0</v>
      </c>
      <c r="M5" s="12">
        <f>SUM(F5:L5)</f>
        <v>286882</v>
      </c>
      <c r="N5" s="45">
        <v>0.85</v>
      </c>
      <c r="O5" s="37">
        <f t="shared" ref="O5:O9" si="0">M5*N5</f>
        <v>243849.69999999998</v>
      </c>
      <c r="P5" s="64"/>
      <c r="Q5" s="65" t="e">
        <f>IF(#REF!&lt;-0.5,"Overpaid","")</f>
        <v>#REF!</v>
      </c>
      <c r="R5" s="66"/>
      <c r="S5" s="66"/>
      <c r="T5" s="44"/>
      <c r="U5" s="46"/>
      <c r="V5" s="46"/>
      <c r="W5" s="46"/>
      <c r="X5" s="46"/>
      <c r="Y5" s="46"/>
      <c r="Z5" s="46"/>
      <c r="AA5" s="46"/>
      <c r="AB5" s="46"/>
      <c r="AC5" s="67" t="e">
        <f>SUMIF([1]Subcontracts!S:S,'SC Payments'!A5,[1]Subcontracts!AJ:AJ)</f>
        <v>#VALUE!</v>
      </c>
      <c r="AD5" s="67" t="e">
        <f>SUMIF([1]Subcontracts!S:S,'SC Payments'!A5,[1]Subcontracts!AK:AK)</f>
        <v>#VALUE!</v>
      </c>
      <c r="AE5" s="67" t="e">
        <f>SUMIF([1]Subcontracts!S:S,'SC Payments'!A5,[1]Subcontracts!AL:AL)</f>
        <v>#VALUE!</v>
      </c>
      <c r="AF5" s="67" t="e">
        <f>SUMIF([1]Subcontracts!S:S,'SC Payments'!A5,[1]Subcontracts!AM:AM)</f>
        <v>#VALUE!</v>
      </c>
      <c r="AG5" s="67" t="e">
        <f>SUMIF([1]Subcontracts!S:S,'SC Payments'!A5,[1]Subcontracts!AN:AN)</f>
        <v>#VALUE!</v>
      </c>
      <c r="AH5" s="46"/>
      <c r="AI5" s="18">
        <f>G5*N5</f>
        <v>0</v>
      </c>
      <c r="AJ5" s="12">
        <f>H5*N5</f>
        <v>0</v>
      </c>
      <c r="AK5" s="12">
        <f>I5*N5</f>
        <v>243849.69999999998</v>
      </c>
      <c r="AL5" s="48">
        <v>0</v>
      </c>
      <c r="AM5" s="48">
        <v>0</v>
      </c>
      <c r="AN5" s="37">
        <f>L5*N5</f>
        <v>0</v>
      </c>
      <c r="AO5" s="46"/>
      <c r="AP5" s="18">
        <f>SUM(AH5:AN5)</f>
        <v>243849.69999999998</v>
      </c>
      <c r="AQ5" s="20">
        <f>M5-O5</f>
        <v>43032.300000000017</v>
      </c>
      <c r="AR5" s="46"/>
      <c r="AS5" s="20">
        <v>0</v>
      </c>
    </row>
    <row r="6" spans="1:45" s="39" customFormat="1" x14ac:dyDescent="0.25">
      <c r="A6" s="58" t="s">
        <v>14</v>
      </c>
      <c r="B6" s="26" t="s">
        <v>15</v>
      </c>
      <c r="C6" s="27">
        <v>10031453</v>
      </c>
      <c r="D6" s="49">
        <v>42217</v>
      </c>
      <c r="E6" s="41">
        <v>42582</v>
      </c>
      <c r="F6" s="59"/>
      <c r="G6" s="43">
        <v>28709</v>
      </c>
      <c r="H6" s="44">
        <v>10064</v>
      </c>
      <c r="I6" s="44">
        <v>48529</v>
      </c>
      <c r="J6" s="44">
        <v>0</v>
      </c>
      <c r="K6" s="44">
        <v>0</v>
      </c>
      <c r="L6" s="44">
        <v>2085</v>
      </c>
      <c r="M6" s="12">
        <f>SUM(F6:L6)</f>
        <v>89387</v>
      </c>
      <c r="N6" s="45">
        <v>0.85</v>
      </c>
      <c r="O6" s="37">
        <f t="shared" si="0"/>
        <v>75978.95</v>
      </c>
      <c r="P6" s="64"/>
      <c r="Q6" s="65" t="e">
        <f>IF(#REF!&lt;-0.5,"Overpaid","")</f>
        <v>#REF!</v>
      </c>
      <c r="R6" s="66"/>
      <c r="S6" s="66"/>
      <c r="T6" s="44"/>
      <c r="U6" s="46"/>
      <c r="V6" s="46"/>
      <c r="W6" s="46"/>
      <c r="X6" s="46"/>
      <c r="Y6" s="46"/>
      <c r="Z6" s="46"/>
      <c r="AA6" s="46"/>
      <c r="AB6" s="46"/>
      <c r="AC6" s="67" t="e">
        <f>SUMIF([1]Subcontracts!S:S,'SC Payments'!A6,[1]Subcontracts!AJ:AJ)</f>
        <v>#VALUE!</v>
      </c>
      <c r="AD6" s="67" t="e">
        <f>SUMIF([1]Subcontracts!S:S,'SC Payments'!A6,[1]Subcontracts!AK:AK)</f>
        <v>#VALUE!</v>
      </c>
      <c r="AE6" s="67" t="e">
        <f>SUMIF([1]Subcontracts!S:S,'SC Payments'!A6,[1]Subcontracts!AL:AL)</f>
        <v>#VALUE!</v>
      </c>
      <c r="AF6" s="67" t="e">
        <f>SUMIF([1]Subcontracts!S:S,'SC Payments'!A6,[1]Subcontracts!AM:AM)</f>
        <v>#VALUE!</v>
      </c>
      <c r="AG6" s="67" t="e">
        <f>SUMIF([1]Subcontracts!S:S,'SC Payments'!A6,[1]Subcontracts!AN:AN)</f>
        <v>#VALUE!</v>
      </c>
      <c r="AH6" s="46"/>
      <c r="AI6" s="18">
        <f>G6*N6</f>
        <v>24402.649999999998</v>
      </c>
      <c r="AJ6" s="12">
        <f>H6*N6</f>
        <v>8554.4</v>
      </c>
      <c r="AK6" s="12">
        <f>I6*N6</f>
        <v>41249.65</v>
      </c>
      <c r="AL6" s="48">
        <v>0</v>
      </c>
      <c r="AM6" s="48">
        <v>0</v>
      </c>
      <c r="AN6" s="37">
        <f>L6*N6</f>
        <v>1772.25</v>
      </c>
      <c r="AO6" s="46"/>
      <c r="AP6" s="18">
        <f>SUM(AH6:AN6)</f>
        <v>75978.95</v>
      </c>
      <c r="AQ6" s="20">
        <f>M6-O6</f>
        <v>13408.050000000003</v>
      </c>
      <c r="AR6" s="46"/>
      <c r="AS6" s="20">
        <v>120</v>
      </c>
    </row>
    <row r="7" spans="1:45" s="39" customFormat="1" x14ac:dyDescent="0.25">
      <c r="A7" s="58" t="s">
        <v>16</v>
      </c>
      <c r="B7" s="26" t="s">
        <v>17</v>
      </c>
      <c r="C7" s="27">
        <v>10030802</v>
      </c>
      <c r="D7" s="49">
        <v>42217</v>
      </c>
      <c r="E7" s="41">
        <v>42582</v>
      </c>
      <c r="F7" s="59"/>
      <c r="G7" s="43">
        <v>0</v>
      </c>
      <c r="H7" s="44">
        <v>18813</v>
      </c>
      <c r="I7" s="44">
        <v>61286</v>
      </c>
      <c r="J7" s="44">
        <v>0</v>
      </c>
      <c r="K7" s="44">
        <v>0</v>
      </c>
      <c r="L7" s="44">
        <v>0</v>
      </c>
      <c r="M7" s="12">
        <f>SUM(F7:L7)</f>
        <v>80099</v>
      </c>
      <c r="N7" s="45">
        <v>0.85</v>
      </c>
      <c r="O7" s="37">
        <f t="shared" si="0"/>
        <v>68084.149999999994</v>
      </c>
      <c r="P7" s="64"/>
      <c r="Q7" s="65" t="e">
        <f>IF(#REF!&lt;-0.5,"Overpaid","")</f>
        <v>#REF!</v>
      </c>
      <c r="R7" s="66"/>
      <c r="S7" s="66"/>
      <c r="T7" s="44"/>
      <c r="U7" s="46"/>
      <c r="V7" s="46"/>
      <c r="W7" s="46"/>
      <c r="X7" s="46"/>
      <c r="Y7" s="46"/>
      <c r="Z7" s="46"/>
      <c r="AA7" s="46"/>
      <c r="AB7" s="46"/>
      <c r="AC7" s="67" t="e">
        <f>SUMIF([1]Subcontracts!S:S,'SC Payments'!A7,[1]Subcontracts!AJ:AJ)</f>
        <v>#VALUE!</v>
      </c>
      <c r="AD7" s="67" t="e">
        <f>SUMIF([1]Subcontracts!S:S,'SC Payments'!A7,[1]Subcontracts!AK:AK)</f>
        <v>#VALUE!</v>
      </c>
      <c r="AE7" s="67" t="e">
        <f>SUMIF([1]Subcontracts!S:S,'SC Payments'!A7,[1]Subcontracts!AL:AL)</f>
        <v>#VALUE!</v>
      </c>
      <c r="AF7" s="67" t="e">
        <f>SUMIF([1]Subcontracts!S:S,'SC Payments'!A7,[1]Subcontracts!AM:AM)</f>
        <v>#VALUE!</v>
      </c>
      <c r="AG7" s="67" t="e">
        <f>SUMIF([1]Subcontracts!S:S,'SC Payments'!A7,[1]Subcontracts!AN:AN)</f>
        <v>#VALUE!</v>
      </c>
      <c r="AH7" s="46"/>
      <c r="AI7" s="18">
        <f>G7*N7</f>
        <v>0</v>
      </c>
      <c r="AJ7" s="12">
        <f>H7*N7</f>
        <v>15991.05</v>
      </c>
      <c r="AK7" s="12">
        <f>I7*N7</f>
        <v>52093.1</v>
      </c>
      <c r="AL7" s="48">
        <v>0</v>
      </c>
      <c r="AM7" s="48">
        <v>0</v>
      </c>
      <c r="AN7" s="37">
        <f>L7*N7</f>
        <v>0</v>
      </c>
      <c r="AO7" s="46"/>
      <c r="AP7" s="18">
        <f>SUM(AH7:AN7)</f>
        <v>68084.149999999994</v>
      </c>
      <c r="AQ7" s="20">
        <f>M7-O7</f>
        <v>12014.850000000006</v>
      </c>
      <c r="AR7" s="46"/>
      <c r="AS7" s="20">
        <v>0</v>
      </c>
    </row>
    <row r="8" spans="1:45" s="39" customFormat="1" x14ac:dyDescent="0.25">
      <c r="A8" s="58" t="s">
        <v>18</v>
      </c>
      <c r="B8" s="26" t="s">
        <v>19</v>
      </c>
      <c r="C8" s="27">
        <v>10007484</v>
      </c>
      <c r="D8" s="49">
        <v>42217</v>
      </c>
      <c r="E8" s="41">
        <v>42582</v>
      </c>
      <c r="F8" s="59"/>
      <c r="G8" s="43">
        <v>315943</v>
      </c>
      <c r="H8" s="44">
        <v>47779</v>
      </c>
      <c r="I8" s="44">
        <v>15479</v>
      </c>
      <c r="J8" s="44">
        <v>0</v>
      </c>
      <c r="K8" s="44">
        <v>0</v>
      </c>
      <c r="L8" s="44">
        <v>593204</v>
      </c>
      <c r="M8" s="12">
        <f>SUM(F8:L8)</f>
        <v>972405</v>
      </c>
      <c r="N8" s="45">
        <v>0.85</v>
      </c>
      <c r="O8" s="37">
        <f t="shared" si="0"/>
        <v>826544.25</v>
      </c>
      <c r="P8" s="64"/>
      <c r="Q8" s="65" t="e">
        <f>IF(#REF!&lt;-0.5,"Overpaid","")</f>
        <v>#REF!</v>
      </c>
      <c r="R8" s="66"/>
      <c r="S8" s="66"/>
      <c r="T8" s="44"/>
      <c r="U8" s="46"/>
      <c r="V8" s="46"/>
      <c r="W8" s="46"/>
      <c r="X8" s="46"/>
      <c r="Y8" s="46"/>
      <c r="Z8" s="46"/>
      <c r="AA8" s="46"/>
      <c r="AB8" s="46"/>
      <c r="AC8" s="67" t="e">
        <f>SUMIF([1]Subcontracts!S:S,'SC Payments'!A8,[1]Subcontracts!AJ:AJ)</f>
        <v>#VALUE!</v>
      </c>
      <c r="AD8" s="67" t="e">
        <f>SUMIF([1]Subcontracts!S:S,'SC Payments'!A8,[1]Subcontracts!AK:AK)</f>
        <v>#VALUE!</v>
      </c>
      <c r="AE8" s="67" t="e">
        <f>SUMIF([1]Subcontracts!S:S,'SC Payments'!A8,[1]Subcontracts!AL:AL)</f>
        <v>#VALUE!</v>
      </c>
      <c r="AF8" s="67" t="e">
        <f>SUMIF([1]Subcontracts!S:S,'SC Payments'!A8,[1]Subcontracts!AM:AM)</f>
        <v>#VALUE!</v>
      </c>
      <c r="AG8" s="67" t="e">
        <f>SUMIF([1]Subcontracts!S:S,'SC Payments'!A8,[1]Subcontracts!AN:AN)</f>
        <v>#VALUE!</v>
      </c>
      <c r="AH8" s="46"/>
      <c r="AI8" s="18">
        <f>G8*N8</f>
        <v>268551.55</v>
      </c>
      <c r="AJ8" s="12">
        <f>H8*N8</f>
        <v>40612.15</v>
      </c>
      <c r="AK8" s="12">
        <f>I8*N8</f>
        <v>13157.15</v>
      </c>
      <c r="AL8" s="48">
        <v>0</v>
      </c>
      <c r="AM8" s="48">
        <v>0</v>
      </c>
      <c r="AN8" s="37">
        <f>L8*N8</f>
        <v>504223.39999999997</v>
      </c>
      <c r="AO8" s="46"/>
      <c r="AP8" s="18">
        <f>SUM(AH8:AN8)</f>
        <v>826544.25</v>
      </c>
      <c r="AQ8" s="20">
        <f>M8-O8</f>
        <v>145860.75</v>
      </c>
      <c r="AR8" s="46"/>
      <c r="AS8" s="20">
        <v>0</v>
      </c>
    </row>
    <row r="9" spans="1:45" s="39" customFormat="1" x14ac:dyDescent="0.25">
      <c r="A9" s="58" t="s">
        <v>53</v>
      </c>
      <c r="B9" s="26" t="s">
        <v>54</v>
      </c>
      <c r="C9" s="27" t="s">
        <v>55</v>
      </c>
      <c r="D9" s="49">
        <v>42217</v>
      </c>
      <c r="E9" s="41">
        <v>42582</v>
      </c>
      <c r="F9" s="59"/>
      <c r="G9" s="43">
        <v>10073</v>
      </c>
      <c r="H9" s="44">
        <v>86695</v>
      </c>
      <c r="I9" s="44">
        <v>0</v>
      </c>
      <c r="J9" s="44">
        <v>0</v>
      </c>
      <c r="K9" s="44">
        <v>0</v>
      </c>
      <c r="L9" s="44">
        <v>0</v>
      </c>
      <c r="M9" s="12">
        <f>SUM(F9:L9)</f>
        <v>96768</v>
      </c>
      <c r="N9" s="45">
        <v>0.85</v>
      </c>
      <c r="O9" s="37">
        <f t="shared" si="0"/>
        <v>82252.800000000003</v>
      </c>
      <c r="P9" s="64"/>
      <c r="Q9" s="65"/>
      <c r="R9" s="66"/>
      <c r="S9" s="66"/>
      <c r="T9" s="44"/>
      <c r="U9" s="46"/>
      <c r="V9" s="46"/>
      <c r="W9" s="46"/>
      <c r="X9" s="46"/>
      <c r="Y9" s="46"/>
      <c r="Z9" s="46"/>
      <c r="AA9" s="46"/>
      <c r="AB9" s="46"/>
      <c r="AC9" s="67"/>
      <c r="AD9" s="67"/>
      <c r="AE9" s="67"/>
      <c r="AF9" s="67"/>
      <c r="AG9" s="67"/>
      <c r="AH9" s="46"/>
      <c r="AI9" s="18">
        <f>G9*N9</f>
        <v>8562.0499999999993</v>
      </c>
      <c r="AJ9" s="12">
        <f>H9*N9</f>
        <v>73690.75</v>
      </c>
      <c r="AK9" s="12">
        <f>I9*N9</f>
        <v>0</v>
      </c>
      <c r="AL9" s="48">
        <v>0</v>
      </c>
      <c r="AM9" s="48">
        <v>0</v>
      </c>
      <c r="AN9" s="37">
        <f>L9*N9</f>
        <v>0</v>
      </c>
      <c r="AO9" s="46"/>
      <c r="AP9" s="18">
        <f>SUM(AH9:AN9)</f>
        <v>82252.800000000003</v>
      </c>
      <c r="AQ9" s="20">
        <f>M9-O9</f>
        <v>14515.199999999997</v>
      </c>
      <c r="AR9" s="46"/>
      <c r="AS9" s="20">
        <v>780</v>
      </c>
    </row>
    <row r="10" spans="1:45" s="39" customFormat="1" x14ac:dyDescent="0.25">
      <c r="A10" s="58" t="s">
        <v>20</v>
      </c>
      <c r="B10" s="26" t="s">
        <v>21</v>
      </c>
      <c r="C10" s="27" t="s">
        <v>52</v>
      </c>
      <c r="D10" s="49">
        <v>42217</v>
      </c>
      <c r="E10" s="41">
        <v>42582</v>
      </c>
      <c r="F10" s="59"/>
      <c r="G10" s="43">
        <v>59618</v>
      </c>
      <c r="H10" s="44">
        <v>13198</v>
      </c>
      <c r="I10" s="44">
        <v>0</v>
      </c>
      <c r="J10" s="44">
        <v>0</v>
      </c>
      <c r="K10" s="44">
        <v>0</v>
      </c>
      <c r="L10" s="44">
        <v>0</v>
      </c>
      <c r="M10" s="12">
        <f>SUM(F10:L10)</f>
        <v>72816</v>
      </c>
      <c r="N10" s="45">
        <v>0.85</v>
      </c>
      <c r="O10" s="37">
        <f t="shared" ref="O10:O24" si="1">M10*N10</f>
        <v>61893.599999999999</v>
      </c>
      <c r="P10" s="64"/>
      <c r="Q10" s="65" t="e">
        <f>IF(#REF!&lt;-0.5,"Overpaid","")</f>
        <v>#REF!</v>
      </c>
      <c r="R10" s="66"/>
      <c r="S10" s="66"/>
      <c r="T10" s="44"/>
      <c r="U10" s="46"/>
      <c r="V10" s="46"/>
      <c r="W10" s="46"/>
      <c r="X10" s="46"/>
      <c r="Y10" s="46"/>
      <c r="Z10" s="46"/>
      <c r="AA10" s="46"/>
      <c r="AB10" s="46"/>
      <c r="AC10" s="67" t="e">
        <f>SUMIF('[1]SKHEL - Subcontracts'!S:S,'SC Payments'!A10,'[1]SKHEL - Subcontracts'!AJ:AJ)</f>
        <v>#VALUE!</v>
      </c>
      <c r="AD10" s="67" t="e">
        <f>SUMIF('[1]SKHEL - Subcontracts'!S:S,'SC Payments'!A10,'[1]SKHEL - Subcontracts'!AK:AK)</f>
        <v>#VALUE!</v>
      </c>
      <c r="AE10" s="67" t="e">
        <f>SUMIF('[1]SKHEL - Subcontracts'!S:S,'SC Payments'!A10,'[1]SKHEL - Subcontracts'!AL:AL)</f>
        <v>#VALUE!</v>
      </c>
      <c r="AF10" s="67" t="e">
        <f>SUMIF('[1]SKHEL - Subcontracts'!S:S,'SC Payments'!A10,'[1]SKHEL - Subcontracts'!AM:AM)</f>
        <v>#VALUE!</v>
      </c>
      <c r="AG10" s="67" t="e">
        <f>SUMIF('[1]SKHEL - Subcontracts'!S:S,'SC Payments'!A10,'[1]SKHEL - Subcontracts'!AN:AN)</f>
        <v>#VALUE!</v>
      </c>
      <c r="AH10" s="46"/>
      <c r="AI10" s="18">
        <f>G10*N10</f>
        <v>50675.299999999996</v>
      </c>
      <c r="AJ10" s="12">
        <f>H10*N10</f>
        <v>11218.3</v>
      </c>
      <c r="AK10" s="12">
        <f>I10*N10</f>
        <v>0</v>
      </c>
      <c r="AL10" s="48">
        <v>0</v>
      </c>
      <c r="AM10" s="48">
        <v>0</v>
      </c>
      <c r="AN10" s="37">
        <f>L10*N10</f>
        <v>0</v>
      </c>
      <c r="AO10" s="46"/>
      <c r="AP10" s="18">
        <f>SUM(AH10:AN10)</f>
        <v>61893.599999999991</v>
      </c>
      <c r="AQ10" s="20">
        <f>M10-O10</f>
        <v>10922.400000000001</v>
      </c>
      <c r="AR10" s="46"/>
      <c r="AS10" s="20">
        <v>60</v>
      </c>
    </row>
    <row r="11" spans="1:45" s="39" customFormat="1" x14ac:dyDescent="0.25">
      <c r="A11" s="58" t="s">
        <v>22</v>
      </c>
      <c r="B11" s="26" t="s">
        <v>23</v>
      </c>
      <c r="C11" s="27">
        <v>10009995</v>
      </c>
      <c r="D11" s="49">
        <v>42217</v>
      </c>
      <c r="E11" s="41">
        <v>42582</v>
      </c>
      <c r="F11" s="59"/>
      <c r="G11" s="43">
        <v>123205</v>
      </c>
      <c r="H11" s="44">
        <v>46310</v>
      </c>
      <c r="I11" s="44">
        <v>0</v>
      </c>
      <c r="J11" s="44">
        <v>0</v>
      </c>
      <c r="K11" s="44">
        <v>0</v>
      </c>
      <c r="L11" s="44">
        <v>0</v>
      </c>
      <c r="M11" s="12">
        <f>SUM(F11:L11)</f>
        <v>169515</v>
      </c>
      <c r="N11" s="45">
        <v>0.85</v>
      </c>
      <c r="O11" s="37">
        <f t="shared" si="1"/>
        <v>144087.75</v>
      </c>
      <c r="P11" s="64"/>
      <c r="Q11" s="65" t="e">
        <f>IF(#REF!&lt;-0.5,"Overpaid","")</f>
        <v>#REF!</v>
      </c>
      <c r="R11" s="66"/>
      <c r="S11" s="66"/>
      <c r="T11" s="44"/>
      <c r="U11" s="46"/>
      <c r="V11" s="46"/>
      <c r="W11" s="46"/>
      <c r="X11" s="46"/>
      <c r="Y11" s="46"/>
      <c r="Z11" s="46"/>
      <c r="AA11" s="46"/>
      <c r="AB11" s="46"/>
      <c r="AC11" s="67" t="e">
        <f>SUMIF('[1]SKHEL - Subcontracts'!S:S,'SC Payments'!A11,'[1]SKHEL - Subcontracts'!AJ:AJ)</f>
        <v>#VALUE!</v>
      </c>
      <c r="AD11" s="67" t="e">
        <f>SUMIF('[1]SKHEL - Subcontracts'!S:S,'SC Payments'!A11,'[1]SKHEL - Subcontracts'!AK:AK)</f>
        <v>#VALUE!</v>
      </c>
      <c r="AE11" s="67" t="e">
        <f>SUMIF('[1]SKHEL - Subcontracts'!S:S,'SC Payments'!A11,'[1]SKHEL - Subcontracts'!AL:AL)</f>
        <v>#VALUE!</v>
      </c>
      <c r="AF11" s="67" t="e">
        <f>SUMIF('[1]SKHEL - Subcontracts'!S:S,'SC Payments'!A11,'[1]SKHEL - Subcontracts'!AM:AM)</f>
        <v>#VALUE!</v>
      </c>
      <c r="AG11" s="67" t="e">
        <f>SUMIF('[1]SKHEL - Subcontracts'!S:S,'SC Payments'!A11,'[1]SKHEL - Subcontracts'!AN:AN)</f>
        <v>#VALUE!</v>
      </c>
      <c r="AH11" s="46"/>
      <c r="AI11" s="18">
        <f>G11*N11</f>
        <v>104724.25</v>
      </c>
      <c r="AJ11" s="12">
        <f>H11*N11</f>
        <v>39363.5</v>
      </c>
      <c r="AK11" s="12">
        <f>I11*N11</f>
        <v>0</v>
      </c>
      <c r="AL11" s="48">
        <v>0</v>
      </c>
      <c r="AM11" s="48">
        <v>0</v>
      </c>
      <c r="AN11" s="37">
        <f>L11*N11</f>
        <v>0</v>
      </c>
      <c r="AO11" s="46"/>
      <c r="AP11" s="18">
        <f>SUM(AH11:AN11)</f>
        <v>144087.75</v>
      </c>
      <c r="AQ11" s="20">
        <f>M11-O11</f>
        <v>25427.25</v>
      </c>
      <c r="AR11" s="46"/>
      <c r="AS11" s="20">
        <v>990</v>
      </c>
    </row>
    <row r="12" spans="1:45" s="39" customFormat="1" x14ac:dyDescent="0.25">
      <c r="A12" s="58" t="s">
        <v>24</v>
      </c>
      <c r="B12" s="26" t="s">
        <v>25</v>
      </c>
      <c r="C12" s="27">
        <v>10030224</v>
      </c>
      <c r="D12" s="49">
        <v>42217</v>
      </c>
      <c r="E12" s="41">
        <v>42582</v>
      </c>
      <c r="F12" s="59"/>
      <c r="G12" s="43">
        <v>3040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12">
        <f>SUM(F12:L12)</f>
        <v>3040</v>
      </c>
      <c r="N12" s="45">
        <v>0.85</v>
      </c>
      <c r="O12" s="37">
        <f t="shared" si="1"/>
        <v>2584</v>
      </c>
      <c r="P12" s="64"/>
      <c r="Q12" s="65" t="e">
        <f>IF(#REF!&lt;-0.5,"Overpaid","")</f>
        <v>#REF!</v>
      </c>
      <c r="R12" s="66"/>
      <c r="S12" s="66"/>
      <c r="T12" s="44"/>
      <c r="U12" s="46"/>
      <c r="V12" s="46"/>
      <c r="W12" s="46"/>
      <c r="X12" s="46"/>
      <c r="Y12" s="46"/>
      <c r="Z12" s="46"/>
      <c r="AA12" s="46"/>
      <c r="AB12" s="46"/>
      <c r="AC12" s="67" t="e">
        <f>SUMIF('[1]SKHEL - Subcontracts'!S:S,'SC Payments'!A12,'[1]SKHEL - Subcontracts'!AJ:AJ)</f>
        <v>#VALUE!</v>
      </c>
      <c r="AD12" s="67" t="e">
        <f>SUMIF('[1]SKHEL - Subcontracts'!S:S,'SC Payments'!A12,'[1]SKHEL - Subcontracts'!AK:AK)</f>
        <v>#VALUE!</v>
      </c>
      <c r="AE12" s="67" t="e">
        <f>SUMIF('[1]SKHEL - Subcontracts'!S:S,'SC Payments'!A12,'[1]SKHEL - Subcontracts'!AL:AL)</f>
        <v>#VALUE!</v>
      </c>
      <c r="AF12" s="67" t="e">
        <f>SUMIF('[1]SKHEL - Subcontracts'!S:S,'SC Payments'!A12,'[1]SKHEL - Subcontracts'!AM:AM)</f>
        <v>#VALUE!</v>
      </c>
      <c r="AG12" s="67" t="e">
        <f>SUMIF('[1]SKHEL - Subcontracts'!S:S,'SC Payments'!A12,'[1]SKHEL - Subcontracts'!AN:AN)</f>
        <v>#VALUE!</v>
      </c>
      <c r="AH12" s="46"/>
      <c r="AI12" s="18">
        <f>G12*N12</f>
        <v>2584</v>
      </c>
      <c r="AJ12" s="12">
        <f>H12*N12</f>
        <v>0</v>
      </c>
      <c r="AK12" s="12">
        <f>I12*N12</f>
        <v>0</v>
      </c>
      <c r="AL12" s="48">
        <v>0</v>
      </c>
      <c r="AM12" s="48">
        <v>0</v>
      </c>
      <c r="AN12" s="37">
        <f>L12*N12</f>
        <v>0</v>
      </c>
      <c r="AO12" s="46"/>
      <c r="AP12" s="18">
        <f>SUM(AH12:AN12)</f>
        <v>2584</v>
      </c>
      <c r="AQ12" s="20">
        <f>M12-O12</f>
        <v>456</v>
      </c>
      <c r="AR12" s="46"/>
      <c r="AS12" s="20">
        <v>60</v>
      </c>
    </row>
    <row r="13" spans="1:45" s="39" customFormat="1" x14ac:dyDescent="0.25">
      <c r="A13" s="58" t="s">
        <v>26</v>
      </c>
      <c r="B13" s="26" t="s">
        <v>27</v>
      </c>
      <c r="C13" s="27">
        <v>10037681</v>
      </c>
      <c r="D13" s="49">
        <v>42217</v>
      </c>
      <c r="E13" s="41">
        <v>42582</v>
      </c>
      <c r="F13" s="59"/>
      <c r="G13" s="43">
        <v>4769</v>
      </c>
      <c r="H13" s="44">
        <v>2830</v>
      </c>
      <c r="I13" s="44">
        <v>0</v>
      </c>
      <c r="J13" s="44">
        <v>0</v>
      </c>
      <c r="K13" s="44">
        <v>0</v>
      </c>
      <c r="L13" s="44">
        <v>0</v>
      </c>
      <c r="M13" s="12">
        <f>SUM(F13:L13)</f>
        <v>7599</v>
      </c>
      <c r="N13" s="45">
        <v>0.85</v>
      </c>
      <c r="O13" s="37">
        <f t="shared" si="1"/>
        <v>6459.15</v>
      </c>
      <c r="P13" s="64"/>
      <c r="Q13" s="65" t="e">
        <f>IF(#REF!&lt;-0.5,"Overpaid","")</f>
        <v>#REF!</v>
      </c>
      <c r="R13" s="66"/>
      <c r="S13" s="66"/>
      <c r="T13" s="44"/>
      <c r="U13" s="46"/>
      <c r="V13" s="46"/>
      <c r="W13" s="46"/>
      <c r="X13" s="46"/>
      <c r="Y13" s="46"/>
      <c r="Z13" s="46"/>
      <c r="AA13" s="46"/>
      <c r="AB13" s="46"/>
      <c r="AC13" s="67" t="e">
        <f>SUMIF('[1]SKHEL - Subcontracts'!S:S,'SC Payments'!A13,'[1]SKHEL - Subcontracts'!AJ:AJ)</f>
        <v>#VALUE!</v>
      </c>
      <c r="AD13" s="67" t="e">
        <f>SUMIF('[1]SKHEL - Subcontracts'!S:S,'SC Payments'!A13,'[1]SKHEL - Subcontracts'!AK:AK)</f>
        <v>#VALUE!</v>
      </c>
      <c r="AE13" s="67" t="e">
        <f>SUMIF('[1]SKHEL - Subcontracts'!S:S,'SC Payments'!A13,'[1]SKHEL - Subcontracts'!AL:AL)</f>
        <v>#VALUE!</v>
      </c>
      <c r="AF13" s="67" t="e">
        <f>SUMIF('[1]SKHEL - Subcontracts'!S:S,'SC Payments'!A13,'[1]SKHEL - Subcontracts'!AM:AM)</f>
        <v>#VALUE!</v>
      </c>
      <c r="AG13" s="67" t="e">
        <f>SUMIF('[1]SKHEL - Subcontracts'!S:S,'SC Payments'!A13,'[1]SKHEL - Subcontracts'!AN:AN)</f>
        <v>#VALUE!</v>
      </c>
      <c r="AH13" s="46"/>
      <c r="AI13" s="18">
        <f>G13*N13</f>
        <v>4053.65</v>
      </c>
      <c r="AJ13" s="12">
        <f>H13*N13</f>
        <v>2405.5</v>
      </c>
      <c r="AK13" s="12">
        <f>I13*N13</f>
        <v>0</v>
      </c>
      <c r="AL13" s="48">
        <v>0</v>
      </c>
      <c r="AM13" s="48">
        <v>0</v>
      </c>
      <c r="AN13" s="37">
        <f>L13*N13</f>
        <v>0</v>
      </c>
      <c r="AO13" s="46"/>
      <c r="AP13" s="18">
        <f>SUM(AH13:AN13)</f>
        <v>6459.15</v>
      </c>
      <c r="AQ13" s="20">
        <f>M13-O13</f>
        <v>1139.8500000000004</v>
      </c>
      <c r="AR13" s="46"/>
      <c r="AS13" s="20">
        <v>60</v>
      </c>
    </row>
    <row r="14" spans="1:45" s="39" customFormat="1" x14ac:dyDescent="0.25">
      <c r="A14" s="58" t="s">
        <v>28</v>
      </c>
      <c r="B14" s="26" t="s">
        <v>29</v>
      </c>
      <c r="C14" s="27" t="s">
        <v>51</v>
      </c>
      <c r="D14" s="49">
        <v>42217</v>
      </c>
      <c r="E14" s="41">
        <v>42582</v>
      </c>
      <c r="F14" s="59"/>
      <c r="G14" s="43">
        <v>0</v>
      </c>
      <c r="H14" s="44">
        <v>1613</v>
      </c>
      <c r="I14" s="44">
        <v>0</v>
      </c>
      <c r="J14" s="44">
        <v>0</v>
      </c>
      <c r="K14" s="44">
        <v>0</v>
      </c>
      <c r="L14" s="44">
        <v>0</v>
      </c>
      <c r="M14" s="12">
        <f>SUM(F14:L14)</f>
        <v>1613</v>
      </c>
      <c r="N14" s="45">
        <v>0.85</v>
      </c>
      <c r="O14" s="37">
        <f t="shared" si="1"/>
        <v>1371.05</v>
      </c>
      <c r="P14" s="64"/>
      <c r="Q14" s="65" t="e">
        <f>IF(#REF!&lt;-0.5,"Overpaid","")</f>
        <v>#REF!</v>
      </c>
      <c r="R14" s="66"/>
      <c r="S14" s="66"/>
      <c r="T14" s="44"/>
      <c r="U14" s="46"/>
      <c r="V14" s="46"/>
      <c r="W14" s="46"/>
      <c r="X14" s="46"/>
      <c r="Y14" s="46"/>
      <c r="Z14" s="46"/>
      <c r="AA14" s="46"/>
      <c r="AB14" s="46"/>
      <c r="AC14" s="67" t="e">
        <f>SUMIF('[1]SKHEL - Subcontracts'!S:S,'SC Payments'!A14,'[1]SKHEL - Subcontracts'!AJ:AJ)</f>
        <v>#VALUE!</v>
      </c>
      <c r="AD14" s="67" t="e">
        <f>SUMIF('[1]SKHEL - Subcontracts'!S:S,'SC Payments'!A14,'[1]SKHEL - Subcontracts'!AK:AK)</f>
        <v>#VALUE!</v>
      </c>
      <c r="AE14" s="67" t="e">
        <f>SUMIF('[1]SKHEL - Subcontracts'!S:S,'SC Payments'!A14,'[1]SKHEL - Subcontracts'!AL:AL)</f>
        <v>#VALUE!</v>
      </c>
      <c r="AF14" s="67" t="e">
        <f>SUMIF('[1]SKHEL - Subcontracts'!S:S,'SC Payments'!A14,'[1]SKHEL - Subcontracts'!AM:AM)</f>
        <v>#VALUE!</v>
      </c>
      <c r="AG14" s="67" t="e">
        <f>SUMIF('[1]SKHEL - Subcontracts'!S:S,'SC Payments'!A14,'[1]SKHEL - Subcontracts'!AN:AN)</f>
        <v>#VALUE!</v>
      </c>
      <c r="AH14" s="46"/>
      <c r="AI14" s="18">
        <f>G14*N14</f>
        <v>0</v>
      </c>
      <c r="AJ14" s="12">
        <f>H14*N14</f>
        <v>1371.05</v>
      </c>
      <c r="AK14" s="12">
        <f>I14*N14</f>
        <v>0</v>
      </c>
      <c r="AL14" s="48">
        <v>0</v>
      </c>
      <c r="AM14" s="48">
        <v>0</v>
      </c>
      <c r="AN14" s="37">
        <f>L14*N14</f>
        <v>0</v>
      </c>
      <c r="AO14" s="46"/>
      <c r="AP14" s="18">
        <f>SUM(AH14:AN14)</f>
        <v>1371.05</v>
      </c>
      <c r="AQ14" s="20">
        <f>M14-O14</f>
        <v>241.95000000000005</v>
      </c>
      <c r="AR14" s="46"/>
      <c r="AS14" s="20">
        <v>30</v>
      </c>
    </row>
    <row r="15" spans="1:45" s="39" customFormat="1" x14ac:dyDescent="0.25">
      <c r="A15" s="58" t="s">
        <v>30</v>
      </c>
      <c r="B15" s="26" t="s">
        <v>31</v>
      </c>
      <c r="C15" s="27">
        <v>10038215</v>
      </c>
      <c r="D15" s="40">
        <v>42217</v>
      </c>
      <c r="E15" s="41">
        <v>42582</v>
      </c>
      <c r="F15" s="59"/>
      <c r="G15" s="43">
        <v>20354</v>
      </c>
      <c r="H15" s="44">
        <v>3380</v>
      </c>
      <c r="I15" s="44">
        <v>0</v>
      </c>
      <c r="J15" s="44">
        <v>0</v>
      </c>
      <c r="K15" s="44">
        <v>0</v>
      </c>
      <c r="L15" s="44">
        <v>0</v>
      </c>
      <c r="M15" s="12">
        <f>SUM(F15:L15)</f>
        <v>23734</v>
      </c>
      <c r="N15" s="45">
        <v>0.85</v>
      </c>
      <c r="O15" s="37">
        <f t="shared" si="1"/>
        <v>20173.899999999998</v>
      </c>
      <c r="P15" s="64"/>
      <c r="Q15" s="65" t="e">
        <f>IF(#REF!&lt;-0.5,"Overpaid","")</f>
        <v>#REF!</v>
      </c>
      <c r="R15" s="66"/>
      <c r="S15" s="66"/>
      <c r="T15" s="44" t="s">
        <v>32</v>
      </c>
      <c r="U15" s="46"/>
      <c r="V15" s="46"/>
      <c r="W15" s="46"/>
      <c r="X15" s="46"/>
      <c r="Y15" s="46"/>
      <c r="Z15" s="46"/>
      <c r="AA15" s="46"/>
      <c r="AB15" s="46"/>
      <c r="AC15" s="67" t="e">
        <f>SUMIF('[1]SKHEL - Subcontracts'!S:S,'SC Payments'!A15,'[1]SKHEL - Subcontracts'!AJ:AJ)</f>
        <v>#VALUE!</v>
      </c>
      <c r="AD15" s="67" t="e">
        <f>SUMIF('[1]SKHEL - Subcontracts'!S:S,'SC Payments'!A15,'[1]SKHEL - Subcontracts'!AK:AK)</f>
        <v>#VALUE!</v>
      </c>
      <c r="AE15" s="67" t="e">
        <f>SUMIF('[1]SKHEL - Subcontracts'!S:S,'SC Payments'!A15,'[1]SKHEL - Subcontracts'!AL:AL)</f>
        <v>#VALUE!</v>
      </c>
      <c r="AF15" s="67" t="e">
        <f>SUMIF('[1]SKHEL - Subcontracts'!S:S,'SC Payments'!A15,'[1]SKHEL - Subcontracts'!AM:AM)</f>
        <v>#VALUE!</v>
      </c>
      <c r="AG15" s="67" t="e">
        <f>SUMIF('[1]SKHEL - Subcontracts'!S:S,'SC Payments'!A15,'[1]SKHEL - Subcontracts'!AN:AN)</f>
        <v>#VALUE!</v>
      </c>
      <c r="AH15" s="46"/>
      <c r="AI15" s="18">
        <f>G15*N15</f>
        <v>17300.899999999998</v>
      </c>
      <c r="AJ15" s="12">
        <f>H15*N15</f>
        <v>2873</v>
      </c>
      <c r="AK15" s="12">
        <f>I15*N15</f>
        <v>0</v>
      </c>
      <c r="AL15" s="48">
        <v>0</v>
      </c>
      <c r="AM15" s="48">
        <v>0</v>
      </c>
      <c r="AN15" s="37">
        <f>L15*N15</f>
        <v>0</v>
      </c>
      <c r="AO15" s="46"/>
      <c r="AP15" s="18">
        <f>SUM(AH15:AN15)</f>
        <v>20173.899999999998</v>
      </c>
      <c r="AQ15" s="20">
        <f>M15-O15</f>
        <v>3560.1000000000022</v>
      </c>
      <c r="AR15" s="46"/>
      <c r="AS15" s="20">
        <v>1415</v>
      </c>
    </row>
    <row r="16" spans="1:45" s="39" customFormat="1" x14ac:dyDescent="0.25">
      <c r="A16" s="39" t="s">
        <v>40</v>
      </c>
      <c r="B16" s="26" t="s">
        <v>41</v>
      </c>
      <c r="C16" s="27">
        <v>10000108</v>
      </c>
      <c r="D16" s="40">
        <v>41852</v>
      </c>
      <c r="E16" s="41">
        <v>42216</v>
      </c>
      <c r="F16" s="42"/>
      <c r="G16" s="43">
        <v>0</v>
      </c>
      <c r="H16" s="44">
        <v>0</v>
      </c>
      <c r="I16" s="44">
        <v>0</v>
      </c>
      <c r="J16" s="44">
        <v>100</v>
      </c>
      <c r="K16" s="44">
        <v>0</v>
      </c>
      <c r="L16" s="44">
        <v>0</v>
      </c>
      <c r="M16" s="12">
        <f>SUM(F16:L16)</f>
        <v>100</v>
      </c>
      <c r="N16" s="45">
        <v>0.9</v>
      </c>
      <c r="O16" s="37">
        <f t="shared" si="1"/>
        <v>90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7" t="s">
        <v>33</v>
      </c>
      <c r="AD16" s="47" t="s">
        <v>1</v>
      </c>
      <c r="AE16" s="47" t="s">
        <v>2</v>
      </c>
      <c r="AF16" s="47" t="s">
        <v>3</v>
      </c>
      <c r="AG16" s="47" t="s">
        <v>4</v>
      </c>
      <c r="AH16" s="46"/>
      <c r="AI16" s="18">
        <f>G16*N16</f>
        <v>0</v>
      </c>
      <c r="AJ16" s="12">
        <f>H16*N16</f>
        <v>0</v>
      </c>
      <c r="AK16" s="12">
        <f>I16*N16</f>
        <v>0</v>
      </c>
      <c r="AL16" s="48">
        <v>90</v>
      </c>
      <c r="AM16" s="48">
        <v>0</v>
      </c>
      <c r="AN16" s="37">
        <f>L16*Q16</f>
        <v>0</v>
      </c>
      <c r="AO16" s="46"/>
      <c r="AP16" s="18">
        <f>SUM(AH16:AN16)</f>
        <v>90</v>
      </c>
      <c r="AQ16" s="20">
        <f>M16-AP16</f>
        <v>10</v>
      </c>
      <c r="AR16" s="46"/>
      <c r="AS16" s="20">
        <v>0</v>
      </c>
    </row>
    <row r="17" spans="1:45" s="39" customFormat="1" x14ac:dyDescent="0.25">
      <c r="A17" s="39" t="s">
        <v>42</v>
      </c>
      <c r="B17" s="26" t="s">
        <v>43</v>
      </c>
      <c r="C17" s="27">
        <v>10032745</v>
      </c>
      <c r="D17" s="49">
        <v>41852</v>
      </c>
      <c r="E17" s="41">
        <v>42216</v>
      </c>
      <c r="F17" s="42"/>
      <c r="G17" s="43">
        <v>0</v>
      </c>
      <c r="H17" s="44">
        <v>0</v>
      </c>
      <c r="I17" s="44">
        <v>0</v>
      </c>
      <c r="J17" s="44">
        <v>678</v>
      </c>
      <c r="K17" s="44">
        <v>0</v>
      </c>
      <c r="L17" s="44">
        <v>0</v>
      </c>
      <c r="M17" s="12">
        <f>SUM(F17:L17)</f>
        <v>678</v>
      </c>
      <c r="N17" s="45">
        <v>0.9</v>
      </c>
      <c r="O17" s="37">
        <f t="shared" si="1"/>
        <v>610.20000000000005</v>
      </c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18">
        <f>G17*N17</f>
        <v>0</v>
      </c>
      <c r="AJ17" s="12">
        <f>H17*N17</f>
        <v>0</v>
      </c>
      <c r="AK17" s="12">
        <f>I17*N17</f>
        <v>0</v>
      </c>
      <c r="AL17" s="48">
        <v>610</v>
      </c>
      <c r="AM17" s="48">
        <v>0</v>
      </c>
      <c r="AN17" s="37">
        <f>L17*Q17</f>
        <v>0</v>
      </c>
      <c r="AO17" s="46"/>
      <c r="AP17" s="18">
        <f>SUM(AH17:AN17)</f>
        <v>610</v>
      </c>
      <c r="AQ17" s="20">
        <f>M17-AP17</f>
        <v>68</v>
      </c>
      <c r="AR17" s="46"/>
      <c r="AS17" s="20">
        <v>0</v>
      </c>
    </row>
    <row r="18" spans="1:45" s="39" customFormat="1" x14ac:dyDescent="0.25">
      <c r="A18" s="39" t="s">
        <v>44</v>
      </c>
      <c r="B18" s="26" t="s">
        <v>45</v>
      </c>
      <c r="C18" s="27">
        <v>10007851</v>
      </c>
      <c r="D18" s="49">
        <v>41852</v>
      </c>
      <c r="E18" s="41">
        <v>42216</v>
      </c>
      <c r="F18" s="42"/>
      <c r="G18" s="43">
        <v>0</v>
      </c>
      <c r="H18" s="44">
        <v>0</v>
      </c>
      <c r="I18" s="44">
        <v>0</v>
      </c>
      <c r="J18" s="44">
        <v>300</v>
      </c>
      <c r="K18" s="44">
        <v>0</v>
      </c>
      <c r="L18" s="44">
        <v>0</v>
      </c>
      <c r="M18" s="12">
        <f>SUM(F18:L18)</f>
        <v>300</v>
      </c>
      <c r="N18" s="45">
        <v>0.95</v>
      </c>
      <c r="O18" s="37">
        <f t="shared" si="1"/>
        <v>285</v>
      </c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18">
        <f>G18*N18</f>
        <v>0</v>
      </c>
      <c r="AJ18" s="12">
        <f>H18*N18</f>
        <v>0</v>
      </c>
      <c r="AK18" s="12">
        <f>I18*N18</f>
        <v>0</v>
      </c>
      <c r="AL18" s="48">
        <v>285</v>
      </c>
      <c r="AM18" s="48">
        <v>0</v>
      </c>
      <c r="AN18" s="37">
        <f>L18*Q18</f>
        <v>0</v>
      </c>
      <c r="AO18" s="46"/>
      <c r="AP18" s="18">
        <f>SUM(AH18:AN18)</f>
        <v>285</v>
      </c>
      <c r="AQ18" s="20">
        <f>M18-AP18</f>
        <v>15</v>
      </c>
      <c r="AR18" s="46"/>
      <c r="AS18" s="20">
        <v>0</v>
      </c>
    </row>
    <row r="19" spans="1:45" s="39" customFormat="1" x14ac:dyDescent="0.25">
      <c r="B19" s="26" t="s">
        <v>15</v>
      </c>
      <c r="C19" s="27">
        <v>10031453</v>
      </c>
      <c r="D19" s="49">
        <v>41852</v>
      </c>
      <c r="E19" s="41">
        <v>42216</v>
      </c>
      <c r="F19" s="42"/>
      <c r="G19" s="43">
        <v>0</v>
      </c>
      <c r="H19" s="44">
        <v>0</v>
      </c>
      <c r="I19" s="44">
        <v>0</v>
      </c>
      <c r="J19" s="44">
        <v>0</v>
      </c>
      <c r="K19" s="44">
        <v>16131</v>
      </c>
      <c r="L19" s="44">
        <v>0</v>
      </c>
      <c r="M19" s="12">
        <f>SUM(F19:L19)</f>
        <v>16131</v>
      </c>
      <c r="N19" s="45">
        <v>0.85</v>
      </c>
      <c r="O19" s="37">
        <f t="shared" si="1"/>
        <v>13711.35</v>
      </c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18">
        <f>G19*N19</f>
        <v>0</v>
      </c>
      <c r="AJ19" s="12">
        <f>H19*N19</f>
        <v>0</v>
      </c>
      <c r="AK19" s="12">
        <f>I19*N19</f>
        <v>0</v>
      </c>
      <c r="AL19" s="48">
        <v>0</v>
      </c>
      <c r="AM19" s="48">
        <v>13711</v>
      </c>
      <c r="AN19" s="37">
        <f>L19*Q19</f>
        <v>0</v>
      </c>
      <c r="AO19" s="46"/>
      <c r="AP19" s="18">
        <f>SUM(AH19:AN19)</f>
        <v>13711</v>
      </c>
      <c r="AQ19" s="20">
        <f>M19-AP19</f>
        <v>2420</v>
      </c>
      <c r="AR19" s="46"/>
      <c r="AS19" s="20">
        <v>0</v>
      </c>
    </row>
    <row r="20" spans="1:45" s="39" customFormat="1" x14ac:dyDescent="0.25">
      <c r="B20" s="26" t="s">
        <v>56</v>
      </c>
      <c r="C20" s="27">
        <v>10003867</v>
      </c>
      <c r="D20" s="49">
        <v>41852</v>
      </c>
      <c r="E20" s="41">
        <v>42216</v>
      </c>
      <c r="F20" s="42"/>
      <c r="G20" s="43">
        <v>0</v>
      </c>
      <c r="H20" s="44">
        <v>0</v>
      </c>
      <c r="I20" s="44">
        <v>0</v>
      </c>
      <c r="J20" s="44">
        <v>0</v>
      </c>
      <c r="K20" s="44">
        <v>16936</v>
      </c>
      <c r="L20" s="44">
        <v>0</v>
      </c>
      <c r="M20" s="12">
        <f>SUM(F20:L20)</f>
        <v>16936</v>
      </c>
      <c r="N20" s="45">
        <v>0.85</v>
      </c>
      <c r="O20" s="37">
        <f t="shared" si="1"/>
        <v>14395.6</v>
      </c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18">
        <f>G20*N20</f>
        <v>0</v>
      </c>
      <c r="AJ20" s="12">
        <f>H20*N20</f>
        <v>0</v>
      </c>
      <c r="AK20" s="12">
        <f>I20*N20</f>
        <v>0</v>
      </c>
      <c r="AL20" s="48">
        <v>0</v>
      </c>
      <c r="AM20" s="48">
        <v>14396</v>
      </c>
      <c r="AN20" s="37">
        <f>L20*Q20</f>
        <v>0</v>
      </c>
      <c r="AO20" s="46"/>
      <c r="AP20" s="18">
        <f>SUM(AH20:AN20)</f>
        <v>14396</v>
      </c>
      <c r="AQ20" s="20">
        <f>M20-AP20</f>
        <v>2540</v>
      </c>
      <c r="AR20" s="46"/>
      <c r="AS20" s="20">
        <v>0</v>
      </c>
    </row>
    <row r="21" spans="1:45" s="39" customFormat="1" x14ac:dyDescent="0.25">
      <c r="B21" s="26" t="s">
        <v>57</v>
      </c>
      <c r="C21" s="27">
        <v>10000812</v>
      </c>
      <c r="D21" s="49">
        <v>41852</v>
      </c>
      <c r="E21" s="41">
        <v>42216</v>
      </c>
      <c r="F21" s="42"/>
      <c r="G21" s="43">
        <v>0</v>
      </c>
      <c r="H21" s="44">
        <v>0</v>
      </c>
      <c r="I21" s="44">
        <v>0</v>
      </c>
      <c r="J21" s="44">
        <v>0</v>
      </c>
      <c r="K21" s="44">
        <v>800</v>
      </c>
      <c r="L21" s="44">
        <v>0</v>
      </c>
      <c r="M21" s="12">
        <f>SUM(F21:L21)</f>
        <v>800</v>
      </c>
      <c r="N21" s="45">
        <v>0.85</v>
      </c>
      <c r="O21" s="37">
        <f t="shared" si="1"/>
        <v>680</v>
      </c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18">
        <f>G21*N21</f>
        <v>0</v>
      </c>
      <c r="AJ21" s="12">
        <f>H21*N21</f>
        <v>0</v>
      </c>
      <c r="AK21" s="12">
        <f>I21*N21</f>
        <v>0</v>
      </c>
      <c r="AL21" s="48">
        <v>0</v>
      </c>
      <c r="AM21" s="48">
        <v>680</v>
      </c>
      <c r="AN21" s="37">
        <f>L21*Q21</f>
        <v>0</v>
      </c>
      <c r="AO21" s="46"/>
      <c r="AP21" s="18">
        <f>SUM(AH21:AN21)</f>
        <v>680</v>
      </c>
      <c r="AQ21" s="20">
        <f>M21-AP21</f>
        <v>120</v>
      </c>
      <c r="AR21" s="46"/>
      <c r="AS21" s="20">
        <v>0</v>
      </c>
    </row>
    <row r="22" spans="1:45" s="39" customFormat="1" x14ac:dyDescent="0.25">
      <c r="B22" s="26" t="s">
        <v>58</v>
      </c>
      <c r="C22" s="27">
        <v>10002743</v>
      </c>
      <c r="D22" s="49">
        <v>41852</v>
      </c>
      <c r="E22" s="41">
        <v>42216</v>
      </c>
      <c r="F22" s="42"/>
      <c r="G22" s="43">
        <v>0</v>
      </c>
      <c r="H22" s="44">
        <v>0</v>
      </c>
      <c r="I22" s="44">
        <v>0</v>
      </c>
      <c r="J22" s="44">
        <v>0</v>
      </c>
      <c r="K22" s="44">
        <v>20428</v>
      </c>
      <c r="L22" s="44">
        <v>0</v>
      </c>
      <c r="M22" s="12">
        <f>SUM(F22:L22)</f>
        <v>20428</v>
      </c>
      <c r="N22" s="45">
        <v>0.85</v>
      </c>
      <c r="O22" s="37">
        <f t="shared" si="1"/>
        <v>17363.8</v>
      </c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18">
        <f>G22*N22</f>
        <v>0</v>
      </c>
      <c r="AJ22" s="12">
        <f>H22*N22</f>
        <v>0</v>
      </c>
      <c r="AK22" s="12">
        <f>I22*N22</f>
        <v>0</v>
      </c>
      <c r="AL22" s="48">
        <v>0</v>
      </c>
      <c r="AM22" s="48">
        <v>17364</v>
      </c>
      <c r="AN22" s="37">
        <f>L22*Q22</f>
        <v>0</v>
      </c>
      <c r="AO22" s="46"/>
      <c r="AP22" s="18">
        <f>SUM(AH22:AN22)</f>
        <v>17364</v>
      </c>
      <c r="AQ22" s="20">
        <f>M22-AP22</f>
        <v>3064</v>
      </c>
      <c r="AR22" s="46"/>
      <c r="AS22" s="20">
        <v>0</v>
      </c>
    </row>
    <row r="23" spans="1:45" s="39" customFormat="1" x14ac:dyDescent="0.25">
      <c r="B23" s="26" t="s">
        <v>59</v>
      </c>
      <c r="C23" s="27">
        <v>10004705</v>
      </c>
      <c r="D23" s="49">
        <v>41852</v>
      </c>
      <c r="E23" s="41">
        <v>42216</v>
      </c>
      <c r="F23" s="42"/>
      <c r="G23" s="43">
        <v>0</v>
      </c>
      <c r="H23" s="44">
        <v>0</v>
      </c>
      <c r="I23" s="44">
        <v>0</v>
      </c>
      <c r="J23" s="44">
        <v>0</v>
      </c>
      <c r="K23" s="44">
        <v>1071</v>
      </c>
      <c r="L23" s="44">
        <v>0</v>
      </c>
      <c r="M23" s="12">
        <f>SUM(F23:L23)</f>
        <v>1071</v>
      </c>
      <c r="N23" s="45">
        <v>0.85</v>
      </c>
      <c r="O23" s="37">
        <f t="shared" si="1"/>
        <v>910.35</v>
      </c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18">
        <f>G23*N23</f>
        <v>0</v>
      </c>
      <c r="AJ23" s="12">
        <f>H23*N23</f>
        <v>0</v>
      </c>
      <c r="AK23" s="12">
        <f>I23*N23</f>
        <v>0</v>
      </c>
      <c r="AL23" s="48">
        <v>0</v>
      </c>
      <c r="AM23" s="48">
        <v>910</v>
      </c>
      <c r="AN23" s="37">
        <f>L23*Q23</f>
        <v>0</v>
      </c>
      <c r="AO23" s="46"/>
      <c r="AP23" s="18">
        <f>SUM(AH23:AN23)</f>
        <v>910</v>
      </c>
      <c r="AQ23" s="20">
        <f>M23-AP23</f>
        <v>161</v>
      </c>
      <c r="AR23" s="46"/>
      <c r="AS23" s="20">
        <v>0</v>
      </c>
    </row>
    <row r="24" spans="1:45" s="39" customFormat="1" ht="13.5" customHeight="1" thickBot="1" x14ac:dyDescent="0.3">
      <c r="A24" s="39" t="s">
        <v>46</v>
      </c>
      <c r="B24" s="50" t="s">
        <v>47</v>
      </c>
      <c r="C24" s="28">
        <v>10019707</v>
      </c>
      <c r="D24" s="51">
        <v>41852</v>
      </c>
      <c r="E24" s="52">
        <v>42216</v>
      </c>
      <c r="F24" s="42"/>
      <c r="G24" s="53">
        <v>0</v>
      </c>
      <c r="H24" s="54">
        <v>0</v>
      </c>
      <c r="I24" s="54">
        <v>0</v>
      </c>
      <c r="J24" s="54">
        <v>600</v>
      </c>
      <c r="K24" s="54">
        <v>0</v>
      </c>
      <c r="L24" s="54">
        <v>0</v>
      </c>
      <c r="M24" s="35">
        <f>SUM(F24:L24)</f>
        <v>600</v>
      </c>
      <c r="N24" s="55">
        <v>0.85</v>
      </c>
      <c r="O24" s="38">
        <f t="shared" si="1"/>
        <v>510</v>
      </c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18">
        <v>0</v>
      </c>
      <c r="AJ24" s="35">
        <v>0</v>
      </c>
      <c r="AK24" s="35">
        <v>0</v>
      </c>
      <c r="AL24" s="56">
        <v>510</v>
      </c>
      <c r="AM24" s="56">
        <v>0</v>
      </c>
      <c r="AN24" s="37">
        <v>0</v>
      </c>
      <c r="AO24" s="46"/>
      <c r="AP24" s="18">
        <f>SUM(AH24:AN24)</f>
        <v>510</v>
      </c>
      <c r="AQ24" s="20">
        <f>M24-AP24</f>
        <v>90</v>
      </c>
      <c r="AR24" s="46"/>
      <c r="AS24" s="57">
        <v>0</v>
      </c>
    </row>
    <row r="25" spans="1:45" ht="15.75" thickBot="1" x14ac:dyDescent="0.3">
      <c r="G25" s="10">
        <f>SUM(G4:G24)</f>
        <v>809873</v>
      </c>
      <c r="H25" s="10">
        <f>SUM(H4:H24)</f>
        <v>431929</v>
      </c>
      <c r="I25" s="10">
        <f>SUM(I4:I24)</f>
        <v>412176</v>
      </c>
      <c r="J25" s="10">
        <f>SUM(J4:J24)</f>
        <v>1678</v>
      </c>
      <c r="K25" s="10">
        <f>SUM(K4:K24)</f>
        <v>55366</v>
      </c>
      <c r="L25" s="10">
        <f>SUM(L4:L24)</f>
        <v>595289</v>
      </c>
      <c r="M25" s="10">
        <f>SUM(M4:M24)</f>
        <v>2306311</v>
      </c>
      <c r="N25" s="4"/>
      <c r="O25" s="10">
        <f>SUM(O4:O24)</f>
        <v>1960433.2500000002</v>
      </c>
      <c r="P25" s="9">
        <f>SUM(P16:P24)</f>
        <v>0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31">
        <f>SUM(AI4:AI24)</f>
        <v>688392.05</v>
      </c>
      <c r="AJ25" s="32">
        <f>SUM(AJ4:AJ24)</f>
        <v>367139.64999999991</v>
      </c>
      <c r="AK25" s="9">
        <f>SUM(AK4:AK24)</f>
        <v>350349.6</v>
      </c>
      <c r="AL25" s="9">
        <f>SUM(AL4:AL24)</f>
        <v>1495</v>
      </c>
      <c r="AM25" s="9">
        <f>SUM(AM4:AM24)</f>
        <v>47061</v>
      </c>
      <c r="AN25" s="9">
        <f>SUM(AN4:AN24)</f>
        <v>505995.64999999997</v>
      </c>
      <c r="AO25" s="4"/>
      <c r="AP25" s="31">
        <f>SUM(AP4:AP24)</f>
        <v>1960432.95</v>
      </c>
      <c r="AQ25" s="9">
        <f>SUM(AQ4:AQ24)</f>
        <v>345878.05000000005</v>
      </c>
      <c r="AR25" s="4"/>
      <c r="AS25" s="9">
        <f>SUM(AS4:AS24)</f>
        <v>3515</v>
      </c>
    </row>
  </sheetData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46E4923AD834F89807207D8A3B942" ma:contentTypeVersion="15" ma:contentTypeDescription="Create a new document." ma:contentTypeScope="" ma:versionID="ccd2aadca68e2592a120dc009b53b449">
  <xsd:schema xmlns:xsd="http://www.w3.org/2001/XMLSchema" xmlns:xs="http://www.w3.org/2001/XMLSchema" xmlns:p="http://schemas.microsoft.com/office/2006/metadata/properties" xmlns:ns2="07b890db-b7db-410d-8bd2-08742e353839" xmlns:ns3="f6cb0485-5fae-4375-8ac9-3e114790ed99" targetNamespace="http://schemas.microsoft.com/office/2006/metadata/properties" ma:root="true" ma:fieldsID="0153d1cf9da110360bbc5bc498fcb3b5" ns2:_="" ns3:_="">
    <xsd:import namespace="07b890db-b7db-410d-8bd2-08742e353839"/>
    <xsd:import namespace="f6cb0485-5fae-4375-8ac9-3e114790ed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Statu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b890db-b7db-410d-8bd2-08742e3538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Status" ma:index="21" nillable="true" ma:displayName="Status (Webdev Only)" ma:default="Not done" ma:description="Status of the landing page" ma:format="Dropdown" ma:internalName="Status">
      <xsd:simpleType>
        <xsd:restriction base="dms:Choice">
          <xsd:enumeration value="Not done"/>
          <xsd:enumeration value="Working on"/>
          <xsd:enumeration value="Landing Page Completed"/>
          <xsd:enumeration value="Completed"/>
          <xsd:enumeration value="NA"/>
        </xsd:restriction>
      </xsd:simpleType>
    </xsd:element>
    <xsd:element name="Notes" ma:index="22" nillable="true" ma:displayName="Notes" ma:description="To add notes about the work that has been done" ma:format="Dropdown" ma:internalName="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b0485-5fae-4375-8ac9-3e114790ed9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07b890db-b7db-410d-8bd2-08742e353839" xsi:nil="true"/>
    <Status xmlns="07b890db-b7db-410d-8bd2-08742e353839">Not done</Status>
  </documentManagement>
</p:properties>
</file>

<file path=customXml/itemProps1.xml><?xml version="1.0" encoding="utf-8"?>
<ds:datastoreItem xmlns:ds="http://schemas.openxmlformats.org/officeDocument/2006/customXml" ds:itemID="{99C4394D-AEBE-48DF-BA2B-7A31A0428FF5}"/>
</file>

<file path=customXml/itemProps2.xml><?xml version="1.0" encoding="utf-8"?>
<ds:datastoreItem xmlns:ds="http://schemas.openxmlformats.org/officeDocument/2006/customXml" ds:itemID="{57C07BB4-AE3F-4D41-9369-63E2E3F28E59}"/>
</file>

<file path=customXml/itemProps3.xml><?xml version="1.0" encoding="utf-8"?>
<ds:datastoreItem xmlns:ds="http://schemas.openxmlformats.org/officeDocument/2006/customXml" ds:itemID="{7C5194A7-2EEF-4C96-952C-47CEA13046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 Payments</vt:lpstr>
    </vt:vector>
  </TitlesOfParts>
  <Company>Derby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Damon Mears</dc:creator>
  <cp:lastModifiedBy>Damon Mears</cp:lastModifiedBy>
  <cp:lastPrinted>2015-11-20T14:20:35Z</cp:lastPrinted>
  <dcterms:created xsi:type="dcterms:W3CDTF">2015-11-06T08:48:30Z</dcterms:created>
  <dcterms:modified xsi:type="dcterms:W3CDTF">2017-01-13T10:32:50Z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0x01010053646E4923AD834F89807207D8A3B942</vt:lpwstr>
  </property>
</Properties>
</file>